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ms139\Documents\"/>
    </mc:Choice>
  </mc:AlternateContent>
  <bookViews>
    <workbookView xWindow="0" yWindow="0" windowWidth="13800" windowHeight="4860" tabRatio="712"/>
  </bookViews>
  <sheets>
    <sheet name="MG Map" sheetId="21" r:id="rId1"/>
    <sheet name="SH Map" sheetId="20" r:id="rId2"/>
    <sheet name="Notes and Legend" sheetId="4" r:id="rId3"/>
    <sheet name="MG_Calc" sheetId="13" r:id="rId4"/>
    <sheet name="SH_Calc" sheetId="2" r:id="rId5"/>
    <sheet name="MG-Fines only" sheetId="14" r:id="rId6"/>
    <sheet name="SH-Fines only" sheetId="15" r:id="rId7"/>
    <sheet name="MG and SH" sheetId="12" r:id="rId8"/>
    <sheet name="MG and SH-C" sheetId="18" r:id="rId9"/>
    <sheet name="MG and SH-A" sheetId="16" r:id="rId10"/>
    <sheet name="MG and SH-B" sheetId="17" r:id="rId11"/>
    <sheet name="MG and SH-BC" sheetId="19" r:id="rId12"/>
  </sheets>
  <calcPr calcId="162913" concurrentCalc="0"/>
</workbook>
</file>

<file path=xl/calcChain.xml><?xml version="1.0" encoding="utf-8"?>
<calcChain xmlns="http://schemas.openxmlformats.org/spreadsheetml/2006/main">
  <c r="Q22" i="2" l="1"/>
  <c r="F5" i="2"/>
  <c r="R22" i="2"/>
  <c r="Q21" i="2"/>
  <c r="R21" i="2"/>
  <c r="Q20" i="2"/>
  <c r="R20" i="2"/>
  <c r="S20" i="2"/>
  <c r="S21" i="2"/>
  <c r="S22" i="2"/>
  <c r="Q23" i="2"/>
  <c r="R23" i="2"/>
  <c r="S23" i="2"/>
  <c r="Q24" i="2"/>
  <c r="R24" i="2"/>
  <c r="S24" i="2"/>
  <c r="Q25" i="2"/>
  <c r="R25" i="2"/>
  <c r="S25" i="2"/>
  <c r="M6" i="13"/>
  <c r="N6" i="13"/>
  <c r="M4" i="13"/>
  <c r="M5" i="13"/>
  <c r="M7" i="13"/>
  <c r="M8" i="13"/>
  <c r="M9" i="13"/>
  <c r="E3" i="13"/>
  <c r="O6" i="13"/>
  <c r="N5" i="13"/>
  <c r="O5" i="13"/>
  <c r="N4" i="13"/>
  <c r="O4" i="13"/>
  <c r="P4" i="13"/>
  <c r="P5" i="13"/>
  <c r="P6" i="13"/>
  <c r="S5" i="13"/>
  <c r="T22" i="13"/>
  <c r="M33" i="13"/>
  <c r="N33" i="13"/>
  <c r="M28" i="13"/>
  <c r="M29" i="13"/>
  <c r="M30" i="13"/>
  <c r="M31" i="13"/>
  <c r="M32" i="13"/>
  <c r="E6" i="13"/>
  <c r="O33" i="13"/>
  <c r="N32" i="13"/>
  <c r="O32" i="13"/>
  <c r="N31" i="13"/>
  <c r="O31" i="13"/>
  <c r="N30" i="13"/>
  <c r="O30" i="13"/>
  <c r="N29" i="13"/>
  <c r="O29" i="13"/>
  <c r="N28" i="13"/>
  <c r="O28" i="13"/>
  <c r="P28" i="13"/>
  <c r="P29" i="13"/>
  <c r="P30" i="13"/>
  <c r="P31" i="13"/>
  <c r="P32" i="13"/>
  <c r="P33" i="13"/>
  <c r="S22" i="13"/>
  <c r="U22" i="13"/>
  <c r="T21" i="13"/>
  <c r="S21" i="13"/>
  <c r="U21" i="13"/>
  <c r="T20" i="13"/>
  <c r="S20" i="13"/>
  <c r="U20" i="13"/>
  <c r="T19" i="13"/>
  <c r="S19" i="13"/>
  <c r="U19" i="13"/>
  <c r="P17" i="2"/>
  <c r="Q17" i="2"/>
  <c r="P12" i="2"/>
  <c r="P13" i="2"/>
  <c r="P14" i="2"/>
  <c r="P15" i="2"/>
  <c r="P16" i="2"/>
  <c r="F4" i="2"/>
  <c r="R17" i="2"/>
  <c r="Q16" i="2"/>
  <c r="R16" i="2"/>
  <c r="Q15" i="2"/>
  <c r="R15" i="2"/>
  <c r="Q14" i="2"/>
  <c r="R14" i="2"/>
  <c r="Q13" i="2"/>
  <c r="R13" i="2"/>
  <c r="Q12" i="2"/>
  <c r="R12" i="2"/>
  <c r="S12" i="2"/>
  <c r="S13" i="2"/>
  <c r="S14" i="2"/>
  <c r="S15" i="2"/>
  <c r="S16" i="2"/>
  <c r="S17" i="2"/>
  <c r="T12" i="13"/>
  <c r="M17" i="13"/>
  <c r="M12" i="13"/>
  <c r="M13" i="13"/>
  <c r="M14" i="13"/>
  <c r="M15" i="13"/>
  <c r="M16" i="13"/>
  <c r="E4" i="13"/>
  <c r="N17" i="13"/>
  <c r="O17" i="13"/>
  <c r="N16" i="13"/>
  <c r="O16" i="13"/>
  <c r="N15" i="13"/>
  <c r="O15" i="13"/>
  <c r="N14" i="13"/>
  <c r="O14" i="13"/>
  <c r="N13" i="13"/>
  <c r="O13" i="13"/>
  <c r="N12" i="13"/>
  <c r="O12" i="13"/>
  <c r="P12" i="13"/>
  <c r="P13" i="13"/>
  <c r="P14" i="13"/>
  <c r="P15" i="13"/>
  <c r="P16" i="13"/>
  <c r="P17" i="13"/>
  <c r="S12" i="13"/>
  <c r="U12" i="13"/>
  <c r="T11" i="13"/>
  <c r="S11" i="13"/>
  <c r="U11" i="13"/>
  <c r="T10" i="13"/>
  <c r="S10" i="13"/>
  <c r="U10" i="13"/>
  <c r="T9" i="13"/>
  <c r="S9" i="13"/>
  <c r="U9" i="13"/>
  <c r="P8" i="2"/>
  <c r="Q8" i="2"/>
  <c r="P4" i="2"/>
  <c r="P5" i="2"/>
  <c r="P6" i="2"/>
  <c r="P7" i="2"/>
  <c r="P9" i="2"/>
  <c r="F3" i="2"/>
  <c r="R8" i="2"/>
  <c r="Q7" i="2"/>
  <c r="R7" i="2"/>
  <c r="Q6" i="2"/>
  <c r="R6" i="2"/>
  <c r="Q5" i="2"/>
  <c r="R5" i="2"/>
  <c r="Q4" i="2"/>
  <c r="R4" i="2"/>
  <c r="S4" i="2"/>
  <c r="S5" i="2"/>
  <c r="S6" i="2"/>
  <c r="S7" i="2"/>
  <c r="S8" i="2"/>
  <c r="T6" i="13"/>
  <c r="N8" i="13"/>
  <c r="O8" i="13"/>
  <c r="N7" i="13"/>
  <c r="O7" i="13"/>
  <c r="P7" i="13"/>
  <c r="P8" i="13"/>
  <c r="S6" i="13"/>
  <c r="U6" i="13"/>
  <c r="T5" i="13"/>
  <c r="U5" i="13"/>
  <c r="Q9" i="2"/>
  <c r="R9" i="2"/>
  <c r="S9" i="2"/>
  <c r="T7" i="13"/>
  <c r="N9" i="13"/>
  <c r="O9" i="13"/>
  <c r="P9" i="13"/>
  <c r="S7" i="13"/>
  <c r="U7" i="13"/>
  <c r="T4" i="13"/>
  <c r="S4" i="13"/>
  <c r="U4" i="13"/>
  <c r="E5" i="13"/>
  <c r="N25" i="13"/>
  <c r="O25" i="13"/>
  <c r="N24" i="13"/>
  <c r="O24" i="13"/>
  <c r="N23" i="13"/>
  <c r="O23" i="13"/>
  <c r="N22" i="13"/>
  <c r="O22" i="13"/>
  <c r="N21" i="13"/>
  <c r="O21" i="13"/>
  <c r="N20" i="13"/>
  <c r="O20" i="13"/>
  <c r="P20" i="13"/>
  <c r="P21" i="13"/>
  <c r="P22" i="13"/>
  <c r="P23" i="13"/>
  <c r="P24" i="13"/>
  <c r="P25" i="13"/>
  <c r="S17" i="13"/>
  <c r="S16" i="13"/>
  <c r="S15" i="13"/>
  <c r="S14" i="13"/>
  <c r="P18" i="2"/>
  <c r="P10" i="2"/>
  <c r="E4" i="2"/>
  <c r="E3" i="2"/>
  <c r="M34" i="13"/>
  <c r="M18" i="13"/>
  <c r="W12" i="2"/>
  <c r="W7" i="2"/>
  <c r="M10" i="13"/>
  <c r="D6" i="13"/>
  <c r="D5" i="13"/>
  <c r="W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AA27" i="2"/>
  <c r="AA28" i="2"/>
  <c r="AA29" i="2"/>
  <c r="AA30" i="2"/>
  <c r="AA31" i="2"/>
  <c r="W13" i="2"/>
  <c r="W10" i="2"/>
  <c r="W8" i="2"/>
  <c r="W9" i="2"/>
  <c r="W11" i="2"/>
  <c r="X7" i="2"/>
  <c r="X12" i="2"/>
  <c r="D4" i="13"/>
  <c r="Y7" i="2"/>
  <c r="Y9" i="2"/>
  <c r="Y11" i="2"/>
  <c r="Y10" i="2"/>
  <c r="Y8" i="2"/>
  <c r="Y12" i="2"/>
  <c r="X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AB27" i="2"/>
  <c r="AB28" i="2"/>
  <c r="AB29" i="2"/>
  <c r="AB30" i="2"/>
  <c r="AB31" i="2"/>
  <c r="X13" i="2"/>
  <c r="X10" i="2"/>
  <c r="X9" i="2"/>
  <c r="X11" i="2"/>
  <c r="X8" i="2"/>
  <c r="W5" i="2"/>
  <c r="W6" i="2"/>
  <c r="W4" i="2"/>
  <c r="X5" i="2"/>
  <c r="X4" i="2"/>
  <c r="X6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AC27" i="2"/>
  <c r="AC28" i="2"/>
  <c r="AC29" i="2"/>
  <c r="AC30" i="2"/>
  <c r="AC31" i="2"/>
  <c r="Y13" i="2"/>
  <c r="Z7" i="2"/>
  <c r="Y3" i="2"/>
  <c r="Z12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AD27" i="2"/>
  <c r="AD28" i="2"/>
  <c r="AD29" i="2"/>
  <c r="AD30" i="2"/>
  <c r="AD31" i="2"/>
  <c r="Z13" i="2"/>
  <c r="Z3" i="2"/>
  <c r="Z10" i="2"/>
  <c r="Z8" i="2"/>
  <c r="Z9" i="2"/>
  <c r="Z11" i="2"/>
  <c r="AB12" i="2"/>
  <c r="AA12" i="2"/>
  <c r="Y6" i="2"/>
  <c r="Y4" i="2"/>
  <c r="Y5" i="2"/>
  <c r="AB7" i="2"/>
  <c r="AA7" i="2"/>
  <c r="AB10" i="2"/>
  <c r="AB9" i="2"/>
  <c r="AB11" i="2"/>
  <c r="AB8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E27" i="2"/>
  <c r="AE28" i="2"/>
  <c r="AE29" i="2"/>
  <c r="AE30" i="2"/>
  <c r="AE31" i="2"/>
  <c r="Z6" i="2"/>
  <c r="Z5" i="2"/>
  <c r="Z4" i="2"/>
  <c r="AA9" i="2"/>
  <c r="AA11" i="2"/>
  <c r="AA10" i="2"/>
  <c r="AA8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F27" i="2"/>
  <c r="AF28" i="2"/>
  <c r="AF29" i="2"/>
  <c r="AF30" i="2"/>
  <c r="AF31" i="2"/>
  <c r="AB13" i="2"/>
  <c r="AB3" i="2"/>
  <c r="AA3" i="2"/>
  <c r="AB6" i="2"/>
  <c r="AB5" i="2"/>
  <c r="AB4" i="2"/>
  <c r="AA6" i="2"/>
  <c r="AA5" i="2"/>
  <c r="AA4" i="2"/>
</calcChain>
</file>

<file path=xl/sharedStrings.xml><?xml version="1.0" encoding="utf-8"?>
<sst xmlns="http://schemas.openxmlformats.org/spreadsheetml/2006/main" count="195" uniqueCount="98">
  <si>
    <t>Sample Name</t>
  </si>
  <si>
    <t>Site Name:</t>
  </si>
  <si>
    <t>Mass of Jar</t>
  </si>
  <si>
    <t>Mass of Wet Soil</t>
  </si>
  <si>
    <t>A</t>
  </si>
  <si>
    <t>B</t>
  </si>
  <si>
    <t>Mass of Dry soil and container</t>
  </si>
  <si>
    <t>CZO</t>
  </si>
  <si>
    <t>A 8</t>
  </si>
  <si>
    <t>A 230</t>
  </si>
  <si>
    <t>A 10 mic</t>
  </si>
  <si>
    <t>A 6 mic</t>
  </si>
  <si>
    <t>A 3 mic</t>
  </si>
  <si>
    <t>A 10</t>
  </si>
  <si>
    <t>Mass of plastic</t>
  </si>
  <si>
    <t>B 8</t>
  </si>
  <si>
    <t>B 10 mic</t>
  </si>
  <si>
    <t>B 6 mic</t>
  </si>
  <si>
    <t>B 3 mic</t>
  </si>
  <si>
    <t>B 230</t>
  </si>
  <si>
    <t>B 10</t>
  </si>
  <si>
    <t>C1 8</t>
  </si>
  <si>
    <t>C1 10</t>
  </si>
  <si>
    <t>C1 230</t>
  </si>
  <si>
    <t>C1 10 mic</t>
  </si>
  <si>
    <t>C1 6 mic</t>
  </si>
  <si>
    <t>C1 3 mic</t>
  </si>
  <si>
    <t>--</t>
  </si>
  <si>
    <t>Mass of Dry soil and container seived</t>
  </si>
  <si>
    <t>Mass of Dry soil Seived</t>
  </si>
  <si>
    <t>% mass</t>
  </si>
  <si>
    <t>C1 100</t>
  </si>
  <si>
    <t>B 100</t>
  </si>
  <si>
    <t>Mass of Dry soil</t>
  </si>
  <si>
    <t>Mass of  gold tin:</t>
  </si>
  <si>
    <t>Mass of silver tin:</t>
  </si>
  <si>
    <t>Grams</t>
  </si>
  <si>
    <t>Total</t>
  </si>
  <si>
    <t>C1  3 mic</t>
  </si>
  <si>
    <t>Clay</t>
  </si>
  <si>
    <t>Very fine silt</t>
  </si>
  <si>
    <t>A 100</t>
  </si>
  <si>
    <t>very coarse sand to Granule</t>
  </si>
  <si>
    <t>&gt;=Pebbles</t>
  </si>
  <si>
    <t>Very Fine Sand and Coarse Silt</t>
  </si>
  <si>
    <t>Very Fine Sand and Coarse Sand</t>
  </si>
  <si>
    <t>3 mic</t>
  </si>
  <si>
    <t>mm</t>
  </si>
  <si>
    <t>Sieved manually:</t>
  </si>
  <si>
    <t>B, C1, C2, and C3</t>
  </si>
  <si>
    <t>Missed Grouse</t>
  </si>
  <si>
    <t>Missed Grouse Site</t>
  </si>
  <si>
    <t>Sieve size opening</t>
  </si>
  <si>
    <t>Mass of Wet Soil seived</t>
  </si>
  <si>
    <t>cummulative</t>
  </si>
  <si>
    <t>6 mic</t>
  </si>
  <si>
    <t>10 mic</t>
  </si>
  <si>
    <t>C</t>
  </si>
  <si>
    <t>Placed in oven at 5:30 pm at 38C</t>
  </si>
  <si>
    <t>Adjusted wt</t>
  </si>
  <si>
    <t>B/C1 &amp; B/C2 combinded = B/C</t>
  </si>
  <si>
    <t>B/C</t>
  </si>
  <si>
    <t xml:space="preserve">C1, C2, and C3 combined </t>
  </si>
  <si>
    <t>Adjusted Wt</t>
  </si>
  <si>
    <t>3 um</t>
  </si>
  <si>
    <t>6 um</t>
  </si>
  <si>
    <t>10 um</t>
  </si>
  <si>
    <t xml:space="preserve"> </t>
  </si>
  <si>
    <t>Silt</t>
  </si>
  <si>
    <t>Sand</t>
  </si>
  <si>
    <t>&gt; Pebbles</t>
  </si>
  <si>
    <t xml:space="preserve">Shale Hills </t>
  </si>
  <si>
    <t xml:space="preserve">Missed Grouse </t>
  </si>
  <si>
    <t>Cummulative</t>
  </si>
  <si>
    <t>% Mass</t>
  </si>
  <si>
    <t>Cummulative Commbined with Correct Grain Size</t>
  </si>
  <si>
    <t>% Difference between the Two Sites (Neg.#: SH has more)</t>
  </si>
  <si>
    <t>Legend</t>
  </si>
  <si>
    <t>Transient State Infiltrometer Measurements</t>
  </si>
  <si>
    <t>Soil Core Sample Locations-Hydrophobicity Test in Lab</t>
  </si>
  <si>
    <r>
      <t>Steady State Infiltrometer Measurements</t>
    </r>
    <r>
      <rPr>
        <b/>
        <sz val="12"/>
        <color theme="1"/>
        <rFont val="Times New Roman"/>
        <family val="1"/>
      </rPr>
      <t xml:space="preserve"> </t>
    </r>
  </si>
  <si>
    <r>
      <t>SP-</t>
    </r>
    <r>
      <rPr>
        <sz val="12"/>
        <color theme="1"/>
        <rFont val="Times New Roman"/>
        <family val="1"/>
      </rPr>
      <t xml:space="preserve"> Soil Profile</t>
    </r>
  </si>
  <si>
    <t>Hydrophobicity Test Location in Field</t>
  </si>
  <si>
    <t>Dimensions of Soil Profile:</t>
  </si>
  <si>
    <t>Point I is located in the middle of all infiltrometer samples and K is located 2 m downslope of the survey grid.</t>
  </si>
  <si>
    <t>Soil Core samples were taken 0.20 m upslope from locations: E, F, G, and K.</t>
  </si>
  <si>
    <t>Note: The locations of the core samples are not to scale on the figure. Soil profile not drawn to scale.</t>
  </si>
  <si>
    <r>
      <t>Length:</t>
    </r>
    <r>
      <rPr>
        <sz val="12"/>
        <color theme="1"/>
        <rFont val="Times New Roman"/>
        <family val="1"/>
      </rPr>
      <t xml:space="preserve"> 0.65 m</t>
    </r>
  </si>
  <si>
    <r>
      <t>Width:</t>
    </r>
    <r>
      <rPr>
        <sz val="12"/>
        <color theme="1"/>
        <rFont val="Times New Roman"/>
        <family val="1"/>
      </rPr>
      <t xml:space="preserve"> 0.80 m</t>
    </r>
    <r>
      <rPr>
        <b/>
        <sz val="12"/>
        <color theme="1"/>
        <rFont val="Times New Roman"/>
        <family val="1"/>
      </rPr>
      <t xml:space="preserve"> </t>
    </r>
  </si>
  <si>
    <r>
      <t>Depth:</t>
    </r>
    <r>
      <rPr>
        <sz val="12"/>
        <color theme="1"/>
        <rFont val="Times New Roman"/>
        <family val="1"/>
      </rPr>
      <t xml:space="preserve"> 0.25 m</t>
    </r>
  </si>
  <si>
    <t>Points E and F are 0.5 m to the right of Missed Grouse survey grid.</t>
  </si>
  <si>
    <t xml:space="preserve">Steady State Infiltrometer Measurements </t>
  </si>
  <si>
    <t>Point K is located 0.60 m upslope of the survey grid.</t>
  </si>
  <si>
    <t>Soil core samples were taken 0.20 m upslope from locations: E, F, and K.</t>
  </si>
  <si>
    <r>
      <t>Length:</t>
    </r>
    <r>
      <rPr>
        <sz val="12"/>
        <color theme="1"/>
        <rFont val="Times New Roman"/>
        <family val="1"/>
      </rPr>
      <t xml:space="preserve"> 0.30 m</t>
    </r>
  </si>
  <si>
    <r>
      <t>Width:</t>
    </r>
    <r>
      <rPr>
        <sz val="12"/>
        <color theme="1"/>
        <rFont val="Times New Roman"/>
        <family val="1"/>
      </rPr>
      <t xml:space="preserve"> 0.40 m</t>
    </r>
    <r>
      <rPr>
        <b/>
        <sz val="12"/>
        <color theme="1"/>
        <rFont val="Times New Roman"/>
        <family val="1"/>
      </rPr>
      <t xml:space="preserve"> </t>
    </r>
  </si>
  <si>
    <r>
      <t>Depth:</t>
    </r>
    <r>
      <rPr>
        <sz val="12"/>
        <color theme="1"/>
        <rFont val="Times New Roman"/>
        <family val="1"/>
      </rPr>
      <t xml:space="preserve"> 0.39 m</t>
    </r>
  </si>
  <si>
    <t>H-4326 Humboldt motorized sieve shaker: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</si>
</sst>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0" fillId="0" borderId="0" xfId="0" applyFill="1"/>
    <xf numFmtId="0" fontId="4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ont="1" applyFill="1" applyBorder="1"/>
    <xf numFmtId="0" fontId="0" fillId="6" borderId="1" xfId="0" applyFill="1" applyBorder="1"/>
    <xf numFmtId="0" fontId="5" fillId="0" borderId="1" xfId="0" applyFont="1" applyBorder="1"/>
    <xf numFmtId="0" fontId="6" fillId="0" borderId="0" xfId="0" applyFont="1" applyBorder="1" applyAlignment="1">
      <alignment horizontal="left" vertical="top"/>
    </xf>
    <xf numFmtId="0" fontId="5" fillId="0" borderId="4" xfId="0" applyFont="1" applyBorder="1"/>
    <xf numFmtId="0" fontId="6" fillId="0" borderId="15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5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/>
    <xf numFmtId="0" fontId="7" fillId="0" borderId="5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Border="1" applyAlignment="1">
      <alignment vertical="center"/>
    </xf>
    <xf numFmtId="0" fontId="7" fillId="7" borderId="1" xfId="0" applyFont="1" applyFill="1" applyBorder="1"/>
    <xf numFmtId="0" fontId="6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7" fillId="0" borderId="5" xfId="0" applyFont="1" applyBorder="1" applyAlignment="1">
      <alignment horizontal="left"/>
    </xf>
    <xf numFmtId="0" fontId="7" fillId="0" borderId="1" xfId="0" applyFont="1" applyBorder="1"/>
    <xf numFmtId="14" fontId="6" fillId="0" borderId="0" xfId="0" applyNumberFormat="1" applyFont="1"/>
    <xf numFmtId="0" fontId="6" fillId="0" borderId="0" xfId="0" applyFont="1" applyBorder="1"/>
    <xf numFmtId="0" fontId="6" fillId="0" borderId="0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Border="1" applyAlignment="1">
      <alignment vertical="center"/>
    </xf>
    <xf numFmtId="0" fontId="6" fillId="7" borderId="1" xfId="0" applyFont="1" applyFill="1" applyBorder="1"/>
    <xf numFmtId="0" fontId="6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12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vertical="center"/>
    </xf>
    <xf numFmtId="0" fontId="6" fillId="7" borderId="8" xfId="0" applyFont="1" applyFill="1" applyBorder="1"/>
    <xf numFmtId="0" fontId="6" fillId="7" borderId="8" xfId="0" applyFont="1" applyFill="1" applyBorder="1" applyAlignment="1">
      <alignment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3" xfId="0" applyFont="1" applyBorder="1"/>
    <xf numFmtId="0" fontId="6" fillId="0" borderId="1" xfId="0" applyFont="1" applyBorder="1" applyAlignment="1">
      <alignment horizontal="left" vertical="top"/>
    </xf>
    <xf numFmtId="0" fontId="5" fillId="0" borderId="13" xfId="0" applyFont="1" applyBorder="1"/>
    <xf numFmtId="0" fontId="5" fillId="0" borderId="14" xfId="0" applyFont="1" applyBorder="1"/>
    <xf numFmtId="0" fontId="6" fillId="0" borderId="16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7" borderId="1" xfId="0" applyFont="1" applyFill="1" applyBorder="1" applyAlignment="1">
      <alignment wrapText="1"/>
    </xf>
    <xf numFmtId="0" fontId="5" fillId="7" borderId="6" xfId="0" applyFont="1" applyFill="1" applyBorder="1" applyAlignment="1">
      <alignment wrapText="1"/>
    </xf>
    <xf numFmtId="0" fontId="5" fillId="7" borderId="10" xfId="0" applyFont="1" applyFill="1" applyBorder="1" applyAlignment="1">
      <alignment wrapText="1"/>
    </xf>
    <xf numFmtId="0" fontId="6" fillId="0" borderId="3" xfId="0" applyFont="1" applyBorder="1"/>
    <xf numFmtId="0" fontId="6" fillId="2" borderId="2" xfId="0" applyFont="1" applyFill="1" applyBorder="1"/>
    <xf numFmtId="0" fontId="6" fillId="0" borderId="5" xfId="0" applyFont="1" applyFill="1" applyBorder="1"/>
    <xf numFmtId="0" fontId="6" fillId="0" borderId="3" xfId="0" applyFont="1" applyBorder="1" applyAlignment="1">
      <alignment wrapText="1"/>
    </xf>
    <xf numFmtId="0" fontId="6" fillId="0" borderId="1" xfId="0" quotePrefix="1" applyFont="1" applyBorder="1" applyAlignment="1">
      <alignment horizontal="center" vertical="center"/>
    </xf>
    <xf numFmtId="0" fontId="6" fillId="7" borderId="6" xfId="0" quotePrefix="1" applyFont="1" applyFill="1" applyBorder="1" applyAlignment="1">
      <alignment horizontal="center" vertical="center"/>
    </xf>
    <xf numFmtId="0" fontId="6" fillId="0" borderId="5" xfId="0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6" borderId="1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4" borderId="1" xfId="0" applyFont="1" applyFill="1" applyBorder="1"/>
    <xf numFmtId="0" fontId="6" fillId="0" borderId="7" xfId="0" applyFont="1" applyBorder="1"/>
    <xf numFmtId="0" fontId="6" fillId="0" borderId="8" xfId="0" applyFont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7" borderId="2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164" fontId="6" fillId="7" borderId="1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6" fillId="0" borderId="0" xfId="0" applyFont="1" applyBorder="1" applyAlignment="1">
      <alignment horizontal="center"/>
    </xf>
    <xf numFmtId="0" fontId="0" fillId="0" borderId="21" xfId="0" applyBorder="1"/>
    <xf numFmtId="0" fontId="6" fillId="0" borderId="0" xfId="0" applyFont="1" applyBorder="1" applyAlignment="1"/>
    <xf numFmtId="0" fontId="5" fillId="0" borderId="0" xfId="0" applyFont="1" applyBorder="1"/>
    <xf numFmtId="0" fontId="0" fillId="0" borderId="22" xfId="0" applyBorder="1"/>
    <xf numFmtId="0" fontId="6" fillId="0" borderId="23" xfId="0" applyFont="1" applyBorder="1"/>
    <xf numFmtId="0" fontId="0" fillId="0" borderId="23" xfId="0" applyBorder="1"/>
    <xf numFmtId="0" fontId="0" fillId="0" borderId="24" xfId="0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right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0"/>
          <c:tx>
            <c:v>A-MG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rgbClr val="00B0F0"/>
                </a:solidFill>
              </a:ln>
            </c:spPr>
          </c:marker>
          <c:xVal>
            <c:numRef>
              <c:f>MG_Calc!$I$4:$I$9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MG_Calc!$P$4:$P$9</c:f>
              <c:numCache>
                <c:formatCode>General</c:formatCode>
                <c:ptCount val="6"/>
                <c:pt idx="0">
                  <c:v>1.8259935553168627</c:v>
                </c:pt>
                <c:pt idx="1">
                  <c:v>10.454708199069103</c:v>
                </c:pt>
                <c:pt idx="2">
                  <c:v>41.890440386680993</c:v>
                </c:pt>
                <c:pt idx="3">
                  <c:v>52.953813104189052</c:v>
                </c:pt>
                <c:pt idx="4">
                  <c:v>93.984962406015043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D9-46E7-8B7F-62B85294C6CA}"/>
            </c:ext>
          </c:extLst>
        </c:ser>
        <c:ser>
          <c:idx val="6"/>
          <c:order val="1"/>
          <c:tx>
            <c:v>B-MG</c:v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noFill/>
              <a:ln>
                <a:solidFill>
                  <a:srgbClr val="00B0F0"/>
                </a:solidFill>
              </a:ln>
            </c:spPr>
          </c:marker>
          <c:xVal>
            <c:numRef>
              <c:f>MG_Calc!$I$12:$I$17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MG_Calc!$P$12:$P$17</c:f>
              <c:numCache>
                <c:formatCode>General</c:formatCode>
                <c:ptCount val="6"/>
                <c:pt idx="0">
                  <c:v>2.1607278241091752</c:v>
                </c:pt>
                <c:pt idx="1">
                  <c:v>39.310083396512503</c:v>
                </c:pt>
                <c:pt idx="2">
                  <c:v>61.485974222896132</c:v>
                </c:pt>
                <c:pt idx="3">
                  <c:v>70.735405610310835</c:v>
                </c:pt>
                <c:pt idx="4">
                  <c:v>98.900682335102346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D9-46E7-8B7F-62B85294C6CA}"/>
            </c:ext>
          </c:extLst>
        </c:ser>
        <c:ser>
          <c:idx val="7"/>
          <c:order val="2"/>
          <c:tx>
            <c:v>B/C-MG</c:v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srgbClr val="00B0F0"/>
                </a:solidFill>
              </a:ln>
            </c:spPr>
          </c:marker>
          <c:xVal>
            <c:numRef>
              <c:f>MG_Calc!$I$20:$I$25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MG_Calc!$P$20:$P$25</c:f>
              <c:numCache>
                <c:formatCode>General</c:formatCode>
                <c:ptCount val="6"/>
                <c:pt idx="0">
                  <c:v>0.73109243697478987</c:v>
                </c:pt>
                <c:pt idx="1">
                  <c:v>10.042016806722687</c:v>
                </c:pt>
                <c:pt idx="2">
                  <c:v>53.17647058823529</c:v>
                </c:pt>
                <c:pt idx="3">
                  <c:v>61.949579831932766</c:v>
                </c:pt>
                <c:pt idx="4">
                  <c:v>95.932773109243698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D9-46E7-8B7F-62B85294C6CA}"/>
            </c:ext>
          </c:extLst>
        </c:ser>
        <c:ser>
          <c:idx val="8"/>
          <c:order val="3"/>
          <c:tx>
            <c:v>C-MG</c:v>
          </c:tx>
          <c:spPr>
            <a:ln>
              <a:solidFill>
                <a:srgbClr val="00B0F0"/>
              </a:solidFill>
            </a:ln>
          </c:spPr>
          <c:marker>
            <c:symbol val="star"/>
            <c:size val="7"/>
            <c:spPr>
              <a:ln>
                <a:solidFill>
                  <a:srgbClr val="00B0F0"/>
                </a:solidFill>
              </a:ln>
            </c:spPr>
          </c:marker>
          <c:xVal>
            <c:numRef>
              <c:f>MG_Calc!$I$28:$I$33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MG_Calc!$P$28:$P$33</c:f>
              <c:numCache>
                <c:formatCode>General</c:formatCode>
                <c:ptCount val="6"/>
                <c:pt idx="0">
                  <c:v>0.57995028997514741</c:v>
                </c:pt>
                <c:pt idx="1">
                  <c:v>6.8765534382767184</c:v>
                </c:pt>
                <c:pt idx="2">
                  <c:v>50.455675227837609</c:v>
                </c:pt>
                <c:pt idx="3">
                  <c:v>80.778790389395198</c:v>
                </c:pt>
                <c:pt idx="4">
                  <c:v>97.431648715824366</c:v>
                </c:pt>
                <c:pt idx="5">
                  <c:v>100.00000000000001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D9-46E7-8B7F-62B85294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30560"/>
        <c:axId val="78131136"/>
      </c:scatterChart>
      <c:valAx>
        <c:axId val="78130560"/>
        <c:scaling>
          <c:logBase val="10"/>
          <c:orientation val="minMax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Grain Size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131136"/>
        <c:crosses val="autoZero"/>
        <c:crossBetween val="midCat"/>
      </c:valAx>
      <c:valAx>
        <c:axId val="7813113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Finer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crossAx val="78130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A-SH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SH_Calc!$L$4:$L$9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SH_Calc!$S$4:$S$9</c:f>
              <c:numCache>
                <c:formatCode>0.00000</c:formatCode>
                <c:ptCount val="6"/>
                <c:pt idx="0">
                  <c:v>0.30598584815452307</c:v>
                </c:pt>
                <c:pt idx="1">
                  <c:v>6.7508127749091624</c:v>
                </c:pt>
                <c:pt idx="2">
                  <c:v>22.241346337731883</c:v>
                </c:pt>
                <c:pt idx="3">
                  <c:v>33.773187990055462</c:v>
                </c:pt>
                <c:pt idx="4">
                  <c:v>98.69956014534327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E6-47E5-A6CF-34A4A2D6F2A2}"/>
            </c:ext>
          </c:extLst>
        </c:ser>
        <c:ser>
          <c:idx val="0"/>
          <c:order val="1"/>
          <c:tx>
            <c:v>B-SH</c:v>
          </c:tx>
          <c:spPr>
            <a:ln>
              <a:solidFill>
                <a:prstClr val="black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SH_Calc!$L$12:$L$17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SH_Calc!$S$12:$S$17</c:f>
              <c:numCache>
                <c:formatCode>0.00000</c:formatCode>
                <c:ptCount val="6"/>
                <c:pt idx="0">
                  <c:v>0.51173991571342536</c:v>
                </c:pt>
                <c:pt idx="1">
                  <c:v>6.9686935580975282</c:v>
                </c:pt>
                <c:pt idx="2">
                  <c:v>46.011438892233592</c:v>
                </c:pt>
                <c:pt idx="3">
                  <c:v>47.034918723660446</c:v>
                </c:pt>
                <c:pt idx="4">
                  <c:v>88.907284768211923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E6-47E5-A6CF-34A4A2D6F2A2}"/>
            </c:ext>
          </c:extLst>
        </c:ser>
        <c:ser>
          <c:idx val="2"/>
          <c:order val="2"/>
          <c:tx>
            <c:v>C-SH</c:v>
          </c:tx>
          <c:spPr>
            <a:ln>
              <a:solidFill>
                <a:prstClr val="black"/>
              </a:solidFill>
            </a:ln>
          </c:spPr>
          <c:marker>
            <c:symbol val="star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xVal>
            <c:numRef>
              <c:f>SH_Calc!$L$20:$L$25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SH_Calc!$S$20:$S$25</c:f>
              <c:numCache>
                <c:formatCode>0.00000</c:formatCode>
                <c:ptCount val="6"/>
                <c:pt idx="0">
                  <c:v>0.55094339622641508</c:v>
                </c:pt>
                <c:pt idx="1">
                  <c:v>6.6037735849056602</c:v>
                </c:pt>
                <c:pt idx="2">
                  <c:v>50.754716981132077</c:v>
                </c:pt>
                <c:pt idx="3">
                  <c:v>61.403773584905665</c:v>
                </c:pt>
                <c:pt idx="4">
                  <c:v>95.93962264150943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E6-47E5-A6CF-34A4A2D6F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34016"/>
        <c:axId val="78134592"/>
      </c:scatterChart>
      <c:valAx>
        <c:axId val="78134016"/>
        <c:scaling>
          <c:logBase val="10"/>
          <c:orientation val="minMax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Grain Size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134592"/>
        <c:crosses val="autoZero"/>
        <c:crossBetween val="midCat"/>
      </c:valAx>
      <c:valAx>
        <c:axId val="7813459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Finer</a:t>
                </a:r>
              </a:p>
            </c:rich>
          </c:tx>
          <c:overlay val="0"/>
        </c:title>
        <c:numFmt formatCode="0.00000" sourceLinked="1"/>
        <c:majorTickMark val="out"/>
        <c:minorTickMark val="none"/>
        <c:tickLblPos val="low"/>
        <c:crossAx val="78134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0"/>
          <c:tx>
            <c:v>A-MG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rgbClr val="00B0F0"/>
                </a:solidFill>
              </a:ln>
            </c:spPr>
          </c:marker>
          <c:xVal>
            <c:numRef>
              <c:f>MG_Calc!$I$4:$I$9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MG_Calc!$P$4:$P$9</c:f>
              <c:numCache>
                <c:formatCode>General</c:formatCode>
                <c:ptCount val="6"/>
                <c:pt idx="0">
                  <c:v>1.8259935553168627</c:v>
                </c:pt>
                <c:pt idx="1">
                  <c:v>10.454708199069103</c:v>
                </c:pt>
                <c:pt idx="2">
                  <c:v>41.890440386680993</c:v>
                </c:pt>
                <c:pt idx="3">
                  <c:v>52.953813104189052</c:v>
                </c:pt>
                <c:pt idx="4">
                  <c:v>93.984962406015043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1-4FDC-B78D-791379CB5D39}"/>
            </c:ext>
          </c:extLst>
        </c:ser>
        <c:ser>
          <c:idx val="6"/>
          <c:order val="1"/>
          <c:tx>
            <c:v>Bw-MG</c:v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noFill/>
              <a:ln>
                <a:solidFill>
                  <a:srgbClr val="00B0F0"/>
                </a:solidFill>
              </a:ln>
            </c:spPr>
          </c:marker>
          <c:xVal>
            <c:numRef>
              <c:f>MG_Calc!$I$12:$I$17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MG_Calc!$P$12:$P$17</c:f>
              <c:numCache>
                <c:formatCode>General</c:formatCode>
                <c:ptCount val="6"/>
                <c:pt idx="0">
                  <c:v>2.1607278241091752</c:v>
                </c:pt>
                <c:pt idx="1">
                  <c:v>39.310083396512503</c:v>
                </c:pt>
                <c:pt idx="2">
                  <c:v>61.485974222896132</c:v>
                </c:pt>
                <c:pt idx="3">
                  <c:v>70.735405610310835</c:v>
                </c:pt>
                <c:pt idx="4">
                  <c:v>98.900682335102346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61-4FDC-B78D-791379CB5D39}"/>
            </c:ext>
          </c:extLst>
        </c:ser>
        <c:ser>
          <c:idx val="7"/>
          <c:order val="2"/>
          <c:tx>
            <c:v>B/C-MG</c:v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srgbClr val="00B0F0"/>
                </a:solidFill>
              </a:ln>
            </c:spPr>
          </c:marker>
          <c:xVal>
            <c:numRef>
              <c:f>MG_Calc!$I$20:$I$25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MG_Calc!$P$20:$P$25</c:f>
              <c:numCache>
                <c:formatCode>General</c:formatCode>
                <c:ptCount val="6"/>
                <c:pt idx="0">
                  <c:v>0.73109243697478987</c:v>
                </c:pt>
                <c:pt idx="1">
                  <c:v>10.042016806722687</c:v>
                </c:pt>
                <c:pt idx="2">
                  <c:v>53.17647058823529</c:v>
                </c:pt>
                <c:pt idx="3">
                  <c:v>61.949579831932766</c:v>
                </c:pt>
                <c:pt idx="4">
                  <c:v>95.932773109243698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61-4FDC-B78D-791379CB5D39}"/>
            </c:ext>
          </c:extLst>
        </c:ser>
        <c:ser>
          <c:idx val="8"/>
          <c:order val="3"/>
          <c:tx>
            <c:v>C-MG</c:v>
          </c:tx>
          <c:spPr>
            <a:ln>
              <a:solidFill>
                <a:srgbClr val="00B0F0"/>
              </a:solidFill>
            </a:ln>
          </c:spPr>
          <c:marker>
            <c:symbol val="star"/>
            <c:size val="7"/>
            <c:spPr>
              <a:ln>
                <a:solidFill>
                  <a:srgbClr val="00B0F0"/>
                </a:solidFill>
              </a:ln>
            </c:spPr>
          </c:marker>
          <c:xVal>
            <c:numRef>
              <c:f>MG_Calc!$I$28:$I$33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MG_Calc!$P$28:$P$33</c:f>
              <c:numCache>
                <c:formatCode>General</c:formatCode>
                <c:ptCount val="6"/>
                <c:pt idx="0">
                  <c:v>0.57995028997514741</c:v>
                </c:pt>
                <c:pt idx="1">
                  <c:v>6.8765534382767184</c:v>
                </c:pt>
                <c:pt idx="2">
                  <c:v>50.455675227837609</c:v>
                </c:pt>
                <c:pt idx="3">
                  <c:v>80.778790389395198</c:v>
                </c:pt>
                <c:pt idx="4">
                  <c:v>97.431648715824366</c:v>
                </c:pt>
                <c:pt idx="5">
                  <c:v>100.00000000000001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61-4FDC-B78D-791379CB5D39}"/>
            </c:ext>
          </c:extLst>
        </c:ser>
        <c:ser>
          <c:idx val="1"/>
          <c:order val="4"/>
          <c:tx>
            <c:v>A-SH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SH_Calc!$L$4:$L$9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SH_Calc!$S$4:$S$9</c:f>
              <c:numCache>
                <c:formatCode>0.00000</c:formatCode>
                <c:ptCount val="6"/>
                <c:pt idx="0">
                  <c:v>0.30598584815452307</c:v>
                </c:pt>
                <c:pt idx="1">
                  <c:v>6.7508127749091624</c:v>
                </c:pt>
                <c:pt idx="2">
                  <c:v>22.241346337731883</c:v>
                </c:pt>
                <c:pt idx="3">
                  <c:v>33.773187990055462</c:v>
                </c:pt>
                <c:pt idx="4">
                  <c:v>98.69956014534327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61-4FDC-B78D-791379CB5D39}"/>
            </c:ext>
          </c:extLst>
        </c:ser>
        <c:ser>
          <c:idx val="0"/>
          <c:order val="5"/>
          <c:tx>
            <c:v>Bw-SH</c:v>
          </c:tx>
          <c:spPr>
            <a:ln>
              <a:solidFill>
                <a:prstClr val="black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SH_Calc!$L$12:$L$17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SH_Calc!$S$12:$S$17</c:f>
              <c:numCache>
                <c:formatCode>0.00000</c:formatCode>
                <c:ptCount val="6"/>
                <c:pt idx="0">
                  <c:v>0.51173991571342536</c:v>
                </c:pt>
                <c:pt idx="1">
                  <c:v>6.9686935580975282</c:v>
                </c:pt>
                <c:pt idx="2">
                  <c:v>46.011438892233592</c:v>
                </c:pt>
                <c:pt idx="3">
                  <c:v>47.034918723660446</c:v>
                </c:pt>
                <c:pt idx="4">
                  <c:v>88.907284768211923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61-4FDC-B78D-791379CB5D39}"/>
            </c:ext>
          </c:extLst>
        </c:ser>
        <c:ser>
          <c:idx val="2"/>
          <c:order val="6"/>
          <c:tx>
            <c:v>C-SH</c:v>
          </c:tx>
          <c:spPr>
            <a:ln>
              <a:solidFill>
                <a:prstClr val="black"/>
              </a:solidFill>
            </a:ln>
          </c:spPr>
          <c:marker>
            <c:symbol val="star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xVal>
            <c:numRef>
              <c:f>SH_Calc!$L$20:$L$25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SH_Calc!$S$20:$S$25</c:f>
              <c:numCache>
                <c:formatCode>0.00000</c:formatCode>
                <c:ptCount val="6"/>
                <c:pt idx="0">
                  <c:v>0.55094339622641508</c:v>
                </c:pt>
                <c:pt idx="1">
                  <c:v>6.6037735849056602</c:v>
                </c:pt>
                <c:pt idx="2">
                  <c:v>50.754716981132077</c:v>
                </c:pt>
                <c:pt idx="3">
                  <c:v>61.403773584905665</c:v>
                </c:pt>
                <c:pt idx="4">
                  <c:v>95.93962264150943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61-4FDC-B78D-791379CB5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15616"/>
        <c:axId val="99216192"/>
      </c:scatterChart>
      <c:valAx>
        <c:axId val="99215616"/>
        <c:scaling>
          <c:logBase val="10"/>
          <c:orientation val="minMax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Grain Size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216192"/>
        <c:crosses val="autoZero"/>
        <c:crossBetween val="midCat"/>
      </c:valAx>
      <c:valAx>
        <c:axId val="9921619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Finer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crossAx val="99215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v>C-SH</c:v>
          </c:tx>
          <c:spPr>
            <a:ln>
              <a:solidFill>
                <a:prstClr val="black"/>
              </a:solidFill>
            </a:ln>
          </c:spPr>
          <c:marker>
            <c:symbol val="star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xVal>
            <c:numRef>
              <c:f>SH_Calc!$L$20:$L$25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SH_Calc!$S$20:$S$25</c:f>
              <c:numCache>
                <c:formatCode>0.00000</c:formatCode>
                <c:ptCount val="6"/>
                <c:pt idx="0">
                  <c:v>0.55094339622641508</c:v>
                </c:pt>
                <c:pt idx="1">
                  <c:v>6.6037735849056602</c:v>
                </c:pt>
                <c:pt idx="2">
                  <c:v>50.754716981132077</c:v>
                </c:pt>
                <c:pt idx="3">
                  <c:v>61.403773584905665</c:v>
                </c:pt>
                <c:pt idx="4">
                  <c:v>95.93962264150943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A1-49E7-9F8F-385420ADC057}"/>
            </c:ext>
          </c:extLst>
        </c:ser>
        <c:ser>
          <c:idx val="8"/>
          <c:order val="1"/>
          <c:tx>
            <c:v>C-MG</c:v>
          </c:tx>
          <c:spPr>
            <a:ln>
              <a:solidFill>
                <a:srgbClr val="00B0F0"/>
              </a:solidFill>
            </a:ln>
          </c:spPr>
          <c:marker>
            <c:symbol val="star"/>
            <c:size val="7"/>
            <c:spPr>
              <a:ln>
                <a:solidFill>
                  <a:srgbClr val="00B0F0"/>
                </a:solidFill>
              </a:ln>
            </c:spPr>
          </c:marker>
          <c:xVal>
            <c:numRef>
              <c:f>MG_Calc!$I$28:$I$33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MG_Calc!$P$28:$P$33</c:f>
              <c:numCache>
                <c:formatCode>General</c:formatCode>
                <c:ptCount val="6"/>
                <c:pt idx="0">
                  <c:v>0.57995028997514741</c:v>
                </c:pt>
                <c:pt idx="1">
                  <c:v>6.8765534382767184</c:v>
                </c:pt>
                <c:pt idx="2">
                  <c:v>50.455675227837609</c:v>
                </c:pt>
                <c:pt idx="3">
                  <c:v>80.778790389395198</c:v>
                </c:pt>
                <c:pt idx="4">
                  <c:v>97.431648715824366</c:v>
                </c:pt>
                <c:pt idx="5">
                  <c:v>100.00000000000001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A1-49E7-9F8F-385420AD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20224"/>
        <c:axId val="99220800"/>
      </c:scatterChart>
      <c:valAx>
        <c:axId val="99220224"/>
        <c:scaling>
          <c:logBase val="10"/>
          <c:orientation val="minMax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Grain Size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220800"/>
        <c:crosses val="autoZero"/>
        <c:crossBetween val="midCat"/>
      </c:valAx>
      <c:valAx>
        <c:axId val="9922080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Finer</a:t>
                </a:r>
              </a:p>
            </c:rich>
          </c:tx>
          <c:overlay val="0"/>
        </c:title>
        <c:numFmt formatCode="0.00000" sourceLinked="1"/>
        <c:majorTickMark val="out"/>
        <c:minorTickMark val="none"/>
        <c:tickLblPos val="low"/>
        <c:crossAx val="99220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A-SH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SH_Calc!$L$4:$L$9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SH_Calc!$S$4:$S$9</c:f>
              <c:numCache>
                <c:formatCode>0.00000</c:formatCode>
                <c:ptCount val="6"/>
                <c:pt idx="0">
                  <c:v>0.30598584815452307</c:v>
                </c:pt>
                <c:pt idx="1">
                  <c:v>6.7508127749091624</c:v>
                </c:pt>
                <c:pt idx="2">
                  <c:v>22.241346337731883</c:v>
                </c:pt>
                <c:pt idx="3">
                  <c:v>33.773187990055462</c:v>
                </c:pt>
                <c:pt idx="4">
                  <c:v>98.69956014534327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00-498F-9120-7CB092C0E83E}"/>
            </c:ext>
          </c:extLst>
        </c:ser>
        <c:ser>
          <c:idx val="5"/>
          <c:order val="1"/>
          <c:tx>
            <c:v>A-MG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rgbClr val="00B0F0"/>
                </a:solidFill>
              </a:ln>
            </c:spPr>
          </c:marker>
          <c:xVal>
            <c:numRef>
              <c:f>MG_Calc!$I$4:$I$9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MG_Calc!$P$4:$P$9</c:f>
              <c:numCache>
                <c:formatCode>General</c:formatCode>
                <c:ptCount val="6"/>
                <c:pt idx="0">
                  <c:v>1.8259935553168627</c:v>
                </c:pt>
                <c:pt idx="1">
                  <c:v>10.454708199069103</c:v>
                </c:pt>
                <c:pt idx="2">
                  <c:v>41.890440386680993</c:v>
                </c:pt>
                <c:pt idx="3">
                  <c:v>52.953813104189052</c:v>
                </c:pt>
                <c:pt idx="4">
                  <c:v>93.984962406015043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00-498F-9120-7CB092C0E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15232"/>
        <c:axId val="109415808"/>
      </c:scatterChart>
      <c:valAx>
        <c:axId val="109415232"/>
        <c:scaling>
          <c:logBase val="10"/>
          <c:orientation val="minMax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Grain Size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415808"/>
        <c:crosses val="autoZero"/>
        <c:crossBetween val="midCat"/>
      </c:valAx>
      <c:valAx>
        <c:axId val="10941580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Finer</a:t>
                </a:r>
              </a:p>
            </c:rich>
          </c:tx>
          <c:overlay val="0"/>
        </c:title>
        <c:numFmt formatCode="0.00000" sourceLinked="1"/>
        <c:majorTickMark val="out"/>
        <c:minorTickMark val="none"/>
        <c:tickLblPos val="low"/>
        <c:crossAx val="109415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B-SH</c:v>
          </c:tx>
          <c:spPr>
            <a:ln>
              <a:solidFill>
                <a:prstClr val="black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SH_Calc!$L$12:$L$17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SH_Calc!$S$12:$S$17</c:f>
              <c:numCache>
                <c:formatCode>0.00000</c:formatCode>
                <c:ptCount val="6"/>
                <c:pt idx="0">
                  <c:v>0.51173991571342536</c:v>
                </c:pt>
                <c:pt idx="1">
                  <c:v>6.9686935580975282</c:v>
                </c:pt>
                <c:pt idx="2">
                  <c:v>46.011438892233592</c:v>
                </c:pt>
                <c:pt idx="3">
                  <c:v>47.034918723660446</c:v>
                </c:pt>
                <c:pt idx="4">
                  <c:v>88.907284768211923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F-4E7A-9488-1E8EF71D475F}"/>
            </c:ext>
          </c:extLst>
        </c:ser>
        <c:ser>
          <c:idx val="6"/>
          <c:order val="1"/>
          <c:tx>
            <c:v>B-MG</c:v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noFill/>
              <a:ln>
                <a:solidFill>
                  <a:srgbClr val="00B0F0"/>
                </a:solidFill>
              </a:ln>
            </c:spPr>
          </c:marker>
          <c:xVal>
            <c:numRef>
              <c:f>MG_Calc!$I$12:$I$17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MG_Calc!$P$12:$P$17</c:f>
              <c:numCache>
                <c:formatCode>General</c:formatCode>
                <c:ptCount val="6"/>
                <c:pt idx="0">
                  <c:v>2.1607278241091752</c:v>
                </c:pt>
                <c:pt idx="1">
                  <c:v>39.310083396512503</c:v>
                </c:pt>
                <c:pt idx="2">
                  <c:v>61.485974222896132</c:v>
                </c:pt>
                <c:pt idx="3">
                  <c:v>70.735405610310835</c:v>
                </c:pt>
                <c:pt idx="4">
                  <c:v>98.900682335102346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F-4E7A-9488-1E8EF71D4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17536"/>
        <c:axId val="109418112"/>
      </c:scatterChart>
      <c:valAx>
        <c:axId val="109417536"/>
        <c:scaling>
          <c:logBase val="10"/>
          <c:orientation val="minMax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Grain Size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418112"/>
        <c:crosses val="autoZero"/>
        <c:crossBetween val="midCat"/>
      </c:valAx>
      <c:valAx>
        <c:axId val="10941811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Finer</a:t>
                </a:r>
              </a:p>
            </c:rich>
          </c:tx>
          <c:overlay val="0"/>
        </c:title>
        <c:numFmt formatCode="0.00000" sourceLinked="1"/>
        <c:majorTickMark val="out"/>
        <c:minorTickMark val="none"/>
        <c:tickLblPos val="low"/>
        <c:crossAx val="1094175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v>C-SH</c:v>
          </c:tx>
          <c:spPr>
            <a:ln>
              <a:solidFill>
                <a:prstClr val="black"/>
              </a:solidFill>
            </a:ln>
          </c:spPr>
          <c:marker>
            <c:symbol val="star"/>
            <c:size val="7"/>
            <c:spPr>
              <a:noFill/>
              <a:ln>
                <a:solidFill>
                  <a:prstClr val="black"/>
                </a:solidFill>
              </a:ln>
            </c:spPr>
          </c:marker>
          <c:xVal>
            <c:numRef>
              <c:f>SH_Calc!$L$20:$L$25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SH_Calc!$S$20:$S$25</c:f>
              <c:numCache>
                <c:formatCode>0.00000</c:formatCode>
                <c:ptCount val="6"/>
                <c:pt idx="0">
                  <c:v>0.55094339622641508</c:v>
                </c:pt>
                <c:pt idx="1">
                  <c:v>6.6037735849056602</c:v>
                </c:pt>
                <c:pt idx="2">
                  <c:v>50.754716981132077</c:v>
                </c:pt>
                <c:pt idx="3">
                  <c:v>61.403773584905665</c:v>
                </c:pt>
                <c:pt idx="4">
                  <c:v>95.93962264150943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19-4D39-8DCC-8E0D65E6C131}"/>
            </c:ext>
          </c:extLst>
        </c:ser>
        <c:ser>
          <c:idx val="7"/>
          <c:order val="1"/>
          <c:tx>
            <c:v>B/C-MG</c:v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srgbClr val="00B0F0"/>
                </a:solidFill>
              </a:ln>
            </c:spPr>
          </c:marker>
          <c:xVal>
            <c:numRef>
              <c:f>MG_Calc!$I$20:$I$25</c:f>
              <c:numCache>
                <c:formatCode>General</c:formatCode>
                <c:ptCount val="6"/>
                <c:pt idx="0">
                  <c:v>3.0000000000000001E-3</c:v>
                </c:pt>
                <c:pt idx="1">
                  <c:v>6.0000000000000001E-3</c:v>
                </c:pt>
                <c:pt idx="2">
                  <c:v>0.01</c:v>
                </c:pt>
                <c:pt idx="3">
                  <c:v>6.25E-2</c:v>
                </c:pt>
                <c:pt idx="4">
                  <c:v>0.15</c:v>
                </c:pt>
                <c:pt idx="5">
                  <c:v>2</c:v>
                </c:pt>
              </c:numCache>
            </c:numRef>
          </c:xVal>
          <c:yVal>
            <c:numRef>
              <c:f>MG_Calc!$P$20:$P$25</c:f>
              <c:numCache>
                <c:formatCode>General</c:formatCode>
                <c:ptCount val="6"/>
                <c:pt idx="0">
                  <c:v>0.73109243697478987</c:v>
                </c:pt>
                <c:pt idx="1">
                  <c:v>10.042016806722687</c:v>
                </c:pt>
                <c:pt idx="2">
                  <c:v>53.17647058823529</c:v>
                </c:pt>
                <c:pt idx="3">
                  <c:v>61.949579831932766</c:v>
                </c:pt>
                <c:pt idx="4">
                  <c:v>95.932773109243698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19-4D39-8DCC-8E0D65E6C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09888"/>
        <c:axId val="109419264"/>
      </c:scatterChart>
      <c:valAx>
        <c:axId val="102309888"/>
        <c:scaling>
          <c:logBase val="10"/>
          <c:orientation val="minMax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Grain Size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419264"/>
        <c:crosses val="autoZero"/>
        <c:crossBetween val="midCat"/>
      </c:valAx>
      <c:valAx>
        <c:axId val="1094192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Finer</a:t>
                </a:r>
              </a:p>
            </c:rich>
          </c:tx>
          <c:overlay val="0"/>
        </c:title>
        <c:numFmt formatCode="0.00000" sourceLinked="1"/>
        <c:majorTickMark val="out"/>
        <c:minorTickMark val="none"/>
        <c:tickLblPos val="low"/>
        <c:crossAx val="102309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133350</xdr:rowOff>
    </xdr:from>
    <xdr:to>
      <xdr:col>11</xdr:col>
      <xdr:colOff>190500</xdr:colOff>
      <xdr:row>22</xdr:row>
      <xdr:rowOff>180975</xdr:rowOff>
    </xdr:to>
    <xdr:sp macro="" textlink="">
      <xdr:nvSpPr>
        <xdr:cNvPr id="47" name="Rectangle 46"/>
        <xdr:cNvSpPr/>
      </xdr:nvSpPr>
      <xdr:spPr>
        <a:xfrm>
          <a:off x="1209675" y="323850"/>
          <a:ext cx="5686425" cy="40481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219075</xdr:colOff>
      <xdr:row>4</xdr:row>
      <xdr:rowOff>19050</xdr:rowOff>
    </xdr:from>
    <xdr:to>
      <xdr:col>10</xdr:col>
      <xdr:colOff>514350</xdr:colOff>
      <xdr:row>21</xdr:row>
      <xdr:rowOff>9525</xdr:rowOff>
    </xdr:to>
    <xdr:grpSp>
      <xdr:nvGrpSpPr>
        <xdr:cNvPr id="1025" name="Group 151"/>
        <xdr:cNvGrpSpPr>
          <a:grpSpLocks/>
        </xdr:cNvGrpSpPr>
      </xdr:nvGrpSpPr>
      <xdr:grpSpPr bwMode="auto">
        <a:xfrm>
          <a:off x="1438275" y="750570"/>
          <a:ext cx="5446395" cy="3099435"/>
          <a:chOff x="4190" y="1524"/>
          <a:chExt cx="8140" cy="5096"/>
        </a:xfrm>
      </xdr:grpSpPr>
      <xdr:grpSp>
        <xdr:nvGrpSpPr>
          <xdr:cNvPr id="1026" name="Group 50"/>
          <xdr:cNvGrpSpPr>
            <a:grpSpLocks/>
          </xdr:cNvGrpSpPr>
        </xdr:nvGrpSpPr>
        <xdr:grpSpPr bwMode="auto">
          <a:xfrm>
            <a:off x="4190" y="2103"/>
            <a:ext cx="720" cy="1080"/>
            <a:chOff x="0" y="0"/>
            <a:chExt cx="457200" cy="685800"/>
          </a:xfrm>
        </xdr:grpSpPr>
        <xdr:grpSp>
          <xdr:nvGrpSpPr>
            <xdr:cNvPr id="1027" name="Group 3"/>
            <xdr:cNvGrpSpPr>
              <a:grpSpLocks/>
            </xdr:cNvGrpSpPr>
          </xdr:nvGrpSpPr>
          <xdr:grpSpPr bwMode="auto">
            <a:xfrm>
              <a:off x="0" y="0"/>
              <a:ext cx="457200" cy="685800"/>
              <a:chOff x="0" y="0"/>
              <a:chExt cx="457200" cy="685800"/>
            </a:xfrm>
          </xdr:grpSpPr>
          <xdr:sp macro="" textlink="">
            <xdr:nvSpPr>
              <xdr:cNvPr id="1028" name="Rectangle 45"/>
              <xdr:cNvSpPr>
                <a:spLocks noChangeArrowheads="1"/>
              </xdr:cNvSpPr>
            </xdr:nvSpPr>
            <xdr:spPr bwMode="auto">
              <a:xfrm>
                <a:off x="0" y="0"/>
                <a:ext cx="457200" cy="457200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  <a:effectLst>
                <a:outerShdw dist="23000" dir="5400000" rotWithShape="0">
                  <a:srgbClr val="808080">
                    <a:alpha val="34998"/>
                  </a:srgbClr>
                </a:outerShdw>
              </a:effectLst>
            </xdr:spPr>
          </xdr:sp>
          <xdr:sp macro="" textlink="">
            <xdr:nvSpPr>
              <xdr:cNvPr id="1029" name="Text Box 46"/>
              <xdr:cNvSpPr txBox="1">
                <a:spLocks noChangeArrowheads="1"/>
              </xdr:cNvSpPr>
            </xdr:nvSpPr>
            <xdr:spPr bwMode="auto">
              <a:xfrm>
                <a:off x="0" y="228600"/>
                <a:ext cx="457200" cy="4572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Calibri"/>
                  </a:rPr>
                  <a:t>SP</a:t>
                </a:r>
              </a:p>
              <a:p>
                <a:pPr algn="l" rtl="0">
                  <a:defRPr sz="1000"/>
                </a:pPr>
                <a:endParaRPr lang="en-US" sz="1100" b="0" i="0" u="none" strike="noStrike" baseline="0">
                  <a:solidFill>
                    <a:srgbClr val="000000"/>
                  </a:solidFill>
                  <a:latin typeface="Calibri"/>
                </a:endParaRPr>
              </a:p>
            </xdr:txBody>
          </xdr:sp>
        </xdr:grpSp>
        <xdr:sp macro="" textlink="">
          <xdr:nvSpPr>
            <xdr:cNvPr id="1030" name="Diamond 48"/>
            <xdr:cNvSpPr>
              <a:spLocks noChangeArrowheads="1"/>
            </xdr:cNvSpPr>
          </xdr:nvSpPr>
          <xdr:spPr bwMode="auto">
            <a:xfrm>
              <a:off x="0" y="0"/>
              <a:ext cx="228600" cy="228600"/>
            </a:xfrm>
            <a:prstGeom prst="diamond">
              <a:avLst/>
            </a:prstGeom>
            <a:gradFill rotWithShape="1">
              <a:gsLst>
                <a:gs pos="0">
                  <a:srgbClr val="3A7CCB"/>
                </a:gs>
                <a:gs pos="20000">
                  <a:srgbClr val="3C7BC7"/>
                </a:gs>
                <a:gs pos="100000">
                  <a:srgbClr val="2C5D98"/>
                </a:gs>
              </a:gsLst>
              <a:lin ang="5400000"/>
            </a:gradFill>
            <a:ln w="9525">
              <a:solidFill>
                <a:srgbClr val="4579B8"/>
              </a:solidFill>
              <a:miter lim="800000"/>
              <a:headEnd/>
              <a:tailEnd/>
            </a:ln>
            <a:effectLst>
              <a:outerShdw dist="23000" dir="5400000" rotWithShape="0">
                <a:srgbClr val="808080">
                  <a:alpha val="34998"/>
                </a:srgbClr>
              </a:outerShdw>
            </a:effectLst>
          </xdr:spPr>
        </xdr:sp>
      </xdr:grpSp>
      <xdr:grpSp>
        <xdr:nvGrpSpPr>
          <xdr:cNvPr id="1031" name="Group 112"/>
          <xdr:cNvGrpSpPr>
            <a:grpSpLocks/>
          </xdr:cNvGrpSpPr>
        </xdr:nvGrpSpPr>
        <xdr:grpSpPr bwMode="auto">
          <a:xfrm>
            <a:off x="4630" y="1524"/>
            <a:ext cx="7700" cy="5096"/>
            <a:chOff x="4630" y="1800"/>
            <a:chExt cx="7700" cy="5096"/>
          </a:xfrm>
        </xdr:grpSpPr>
        <xdr:sp macro="" textlink="">
          <xdr:nvSpPr>
            <xdr:cNvPr id="1032" name="Text Box 113"/>
            <xdr:cNvSpPr txBox="1">
              <a:spLocks noChangeArrowheads="1"/>
            </xdr:cNvSpPr>
          </xdr:nvSpPr>
          <xdr:spPr bwMode="auto">
            <a:xfrm>
              <a:off x="10693" y="4124"/>
              <a:ext cx="1637" cy="9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</a:rPr>
                <a:t>Infiltrometer site</a:t>
              </a:r>
              <a:endParaRPr 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cxnSp macro="">
          <xdr:nvCxnSpPr>
            <xdr:cNvPr id="1033" name="AutoShape 114"/>
            <xdr:cNvCxnSpPr>
              <a:cxnSpLocks noChangeShapeType="1"/>
            </xdr:cNvCxnSpPr>
          </xdr:nvCxnSpPr>
          <xdr:spPr bwMode="auto">
            <a:xfrm flipH="1" flipV="1">
              <a:off x="10271" y="3519"/>
              <a:ext cx="347" cy="512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cxnSp>
        <xdr:grpSp>
          <xdr:nvGrpSpPr>
            <xdr:cNvPr id="1034" name="Group 115"/>
            <xdr:cNvGrpSpPr>
              <a:grpSpLocks/>
            </xdr:cNvGrpSpPr>
          </xdr:nvGrpSpPr>
          <xdr:grpSpPr bwMode="auto">
            <a:xfrm>
              <a:off x="4630" y="1800"/>
              <a:ext cx="4250" cy="5096"/>
              <a:chOff x="4630" y="2160"/>
              <a:chExt cx="4250" cy="5096"/>
            </a:xfrm>
          </xdr:grpSpPr>
          <xdr:sp macro="" textlink="">
            <xdr:nvSpPr>
              <xdr:cNvPr id="1035" name="Text Box 116"/>
              <xdr:cNvSpPr txBox="1">
                <a:spLocks noChangeArrowheads="1"/>
              </xdr:cNvSpPr>
            </xdr:nvSpPr>
            <xdr:spPr bwMode="auto">
              <a:xfrm>
                <a:off x="6796" y="6713"/>
                <a:ext cx="510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K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1036" name="Text Box 117"/>
              <xdr:cNvSpPr txBox="1">
                <a:spLocks noChangeArrowheads="1"/>
              </xdr:cNvSpPr>
            </xdr:nvSpPr>
            <xdr:spPr bwMode="auto">
              <a:xfrm>
                <a:off x="6887" y="4475"/>
                <a:ext cx="839" cy="405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2 m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1037" name="Oval 118"/>
              <xdr:cNvSpPr>
                <a:spLocks noChangeArrowheads="1"/>
              </xdr:cNvSpPr>
            </xdr:nvSpPr>
            <xdr:spPr bwMode="auto">
              <a:xfrm>
                <a:off x="6510" y="7020"/>
                <a:ext cx="210" cy="180"/>
              </a:xfrm>
              <a:prstGeom prst="ellipse">
                <a:avLst/>
              </a:prstGeom>
              <a:solidFill>
                <a:srgbClr val="00B0F0"/>
              </a:solidFill>
              <a:ln w="9525">
                <a:solidFill>
                  <a:srgbClr val="00B0F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8" name="AutoShape 119"/>
              <xdr:cNvSpPr>
                <a:spLocks noChangeArrowheads="1"/>
              </xdr:cNvSpPr>
            </xdr:nvSpPr>
            <xdr:spPr bwMode="auto">
              <a:xfrm>
                <a:off x="6390" y="6700"/>
                <a:ext cx="435" cy="320"/>
              </a:xfrm>
              <a:prstGeom prst="triangle">
                <a:avLst>
                  <a:gd name="adj" fmla="val 50000"/>
                </a:avLst>
              </a:prstGeom>
              <a:solidFill>
                <a:srgbClr val="7030A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cxnSp macro="">
            <xdr:nvCxnSpPr>
              <xdr:cNvPr id="1039" name="AutoShape 120"/>
              <xdr:cNvCxnSpPr>
                <a:cxnSpLocks noChangeShapeType="1"/>
              </xdr:cNvCxnSpPr>
            </xdr:nvCxnSpPr>
            <xdr:spPr bwMode="auto">
              <a:xfrm>
                <a:off x="6610" y="3869"/>
                <a:ext cx="51" cy="3151"/>
              </a:xfrm>
              <a:prstGeom prst="straightConnector1">
                <a:avLst/>
              </a:prstGeom>
              <a:noFill/>
              <a:ln w="9525">
                <a:solidFill>
                  <a:srgbClr val="000000"/>
                </a:solidFill>
                <a:round/>
                <a:headEnd type="triangle" w="med" len="med"/>
                <a:tailEnd type="triangle" w="med" len="med"/>
              </a:ln>
            </xdr:spPr>
          </xdr:cxnSp>
          <xdr:grpSp>
            <xdr:nvGrpSpPr>
              <xdr:cNvPr id="1040" name="Group 44"/>
              <xdr:cNvGrpSpPr>
                <a:grpSpLocks/>
              </xdr:cNvGrpSpPr>
            </xdr:nvGrpSpPr>
            <xdr:grpSpPr bwMode="auto">
              <a:xfrm>
                <a:off x="4630" y="2160"/>
                <a:ext cx="4250" cy="2217"/>
                <a:chOff x="0" y="0"/>
                <a:chExt cx="2698750" cy="1407795"/>
              </a:xfrm>
            </xdr:grpSpPr>
            <xdr:grpSp>
              <xdr:nvGrpSpPr>
                <xdr:cNvPr id="1041" name="Group 43"/>
                <xdr:cNvGrpSpPr>
                  <a:grpSpLocks/>
                </xdr:cNvGrpSpPr>
              </xdr:nvGrpSpPr>
              <xdr:grpSpPr bwMode="auto">
                <a:xfrm>
                  <a:off x="0" y="0"/>
                  <a:ext cx="2698750" cy="1407795"/>
                  <a:chOff x="0" y="0"/>
                  <a:chExt cx="2698750" cy="1407795"/>
                </a:xfrm>
              </xdr:grpSpPr>
              <xdr:sp macro="" textlink="">
                <xdr:nvSpPr>
                  <xdr:cNvPr id="1042" name="Text Box 4"/>
                  <xdr:cNvSpPr txBox="1">
                    <a:spLocks noChangeArrowheads="1"/>
                  </xdr:cNvSpPr>
                </xdr:nvSpPr>
                <xdr:spPr bwMode="auto">
                  <a:xfrm>
                    <a:off x="22860" y="1048385"/>
                    <a:ext cx="323850" cy="344805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defRPr sz="1000"/>
                    </a:pPr>
                    <a:r>
                      <a:rPr lang="en-US" sz="11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A</a:t>
                    </a:r>
                  </a:p>
                  <a:p>
                    <a:pPr algn="l" rtl="0">
                      <a:defRPr sz="1000"/>
                    </a:pPr>
                    <a:endParaRPr lang="en-US" sz="1100" b="1" i="0" u="none" strike="noStrike" baseline="0">
                      <a:solidFill>
                        <a:srgbClr val="000000"/>
                      </a:solidFill>
                      <a:latin typeface="Calibri"/>
                    </a:endParaRPr>
                  </a:p>
                </xdr:txBody>
              </xdr:sp>
              <xdr:sp macro="" textlink="">
                <xdr:nvSpPr>
                  <xdr:cNvPr id="1043" name="Text Box 19"/>
                  <xdr:cNvSpPr txBox="1">
                    <a:spLocks noChangeArrowheads="1"/>
                  </xdr:cNvSpPr>
                </xdr:nvSpPr>
                <xdr:spPr bwMode="auto">
                  <a:xfrm>
                    <a:off x="0" y="11430"/>
                    <a:ext cx="323850" cy="344805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defRPr sz="1000"/>
                    </a:pPr>
                    <a:r>
                      <a:rPr lang="en-US" sz="11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B</a:t>
                    </a: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</xdr:txBody>
              </xdr:sp>
              <xdr:sp macro="" textlink="">
                <xdr:nvSpPr>
                  <xdr:cNvPr id="1044" name="Text Box 6"/>
                  <xdr:cNvSpPr txBox="1">
                    <a:spLocks noChangeArrowheads="1"/>
                  </xdr:cNvSpPr>
                </xdr:nvSpPr>
                <xdr:spPr bwMode="auto">
                  <a:xfrm>
                    <a:off x="2061845" y="22860"/>
                    <a:ext cx="323850" cy="344805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defRPr sz="1000"/>
                    </a:pPr>
                    <a:r>
                      <a:rPr lang="en-US" sz="11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C</a:t>
                    </a: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</xdr:txBody>
              </xdr:sp>
              <xdr:sp macro="" textlink="">
                <xdr:nvSpPr>
                  <xdr:cNvPr id="1045" name="Text Box 7"/>
                  <xdr:cNvSpPr txBox="1">
                    <a:spLocks noChangeArrowheads="1"/>
                  </xdr:cNvSpPr>
                </xdr:nvSpPr>
                <xdr:spPr bwMode="auto">
                  <a:xfrm>
                    <a:off x="1040765" y="0"/>
                    <a:ext cx="438150" cy="44831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defRPr sz="1000"/>
                    </a:pPr>
                    <a:r>
                      <a:rPr lang="en-US" sz="11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2 m</a:t>
                    </a: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</xdr:txBody>
              </xdr:sp>
              <xdr:sp macro="" textlink="">
                <xdr:nvSpPr>
                  <xdr:cNvPr id="1046" name="Text Box 8"/>
                  <xdr:cNvSpPr txBox="1">
                    <a:spLocks noChangeArrowheads="1"/>
                  </xdr:cNvSpPr>
                </xdr:nvSpPr>
                <xdr:spPr bwMode="auto">
                  <a:xfrm>
                    <a:off x="2260600" y="506730"/>
                    <a:ext cx="438150" cy="39878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defRPr sz="1000"/>
                    </a:pPr>
                    <a:r>
                      <a:rPr lang="en-US" sz="11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 m</a:t>
                    </a: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</xdr:txBody>
              </xdr:sp>
              <xdr:sp macro="" textlink="">
                <xdr:nvSpPr>
                  <xdr:cNvPr id="1047" name="Rectangle 13"/>
                  <xdr:cNvSpPr>
                    <a:spLocks noChangeArrowheads="1"/>
                  </xdr:cNvSpPr>
                </xdr:nvSpPr>
                <xdr:spPr bwMode="auto">
                  <a:xfrm>
                    <a:off x="222250" y="306705"/>
                    <a:ext cx="1981835" cy="713105"/>
                  </a:xfrm>
                  <a:prstGeom prst="rect">
                    <a:avLst/>
                  </a:prstGeom>
                  <a:no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sp macro="" textlink="">
                <xdr:nvSpPr>
                  <xdr:cNvPr id="1048" name="Text Box 14"/>
                  <xdr:cNvSpPr txBox="1">
                    <a:spLocks noChangeArrowheads="1"/>
                  </xdr:cNvSpPr>
                </xdr:nvSpPr>
                <xdr:spPr bwMode="auto">
                  <a:xfrm>
                    <a:off x="2112645" y="1062990"/>
                    <a:ext cx="323850" cy="344805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defRPr sz="1000"/>
                    </a:pPr>
                    <a:r>
                      <a:rPr lang="en-US" sz="11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D</a:t>
                    </a: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en-US" sz="110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</xdr:txBody>
              </xdr:sp>
            </xdr:grpSp>
            <xdr:sp macro="" textlink="">
              <xdr:nvSpPr>
                <xdr:cNvPr id="1049" name="Text Box 9"/>
                <xdr:cNvSpPr txBox="1">
                  <a:spLocks noChangeArrowheads="1"/>
                </xdr:cNvSpPr>
              </xdr:nvSpPr>
              <xdr:spPr bwMode="auto">
                <a:xfrm>
                  <a:off x="431800" y="431165"/>
                  <a:ext cx="1628775" cy="483235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endParaRPr lang="en-US" sz="5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  <a:p>
                  <a:pPr algn="l" rtl="0">
                    <a:defRPr sz="1000"/>
                  </a:pPr>
                  <a:r>
                    <a:rPr lang="en-US" sz="1100" b="1" i="0" u="none" strike="noStrike" baseline="0">
                      <a:solidFill>
                        <a:srgbClr val="000000"/>
                      </a:solidFill>
                      <a:latin typeface="Calibri"/>
                    </a:rPr>
                    <a:t>Survey site</a:t>
                  </a:r>
                  <a:endParaRPr lang="en-US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  <a:p>
                  <a:pPr algn="l" rtl="0">
                    <a:defRPr sz="1000"/>
                  </a:pPr>
                  <a:endParaRPr lang="en-US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</xdr:txBody>
            </xdr:sp>
          </xdr:grpSp>
        </xdr:grpSp>
        <xdr:grpSp>
          <xdr:nvGrpSpPr>
            <xdr:cNvPr id="1050" name="Group 131"/>
            <xdr:cNvGrpSpPr>
              <a:grpSpLocks/>
            </xdr:cNvGrpSpPr>
          </xdr:nvGrpSpPr>
          <xdr:grpSpPr bwMode="auto">
            <a:xfrm>
              <a:off x="8532" y="1800"/>
              <a:ext cx="2697" cy="2162"/>
              <a:chOff x="8532" y="1829"/>
              <a:chExt cx="2697" cy="2162"/>
            </a:xfrm>
          </xdr:grpSpPr>
          <xdr:sp macro="" textlink="">
            <xdr:nvSpPr>
              <xdr:cNvPr id="1051" name="Text Box 132"/>
              <xdr:cNvSpPr txBox="1">
                <a:spLocks noChangeArrowheads="1"/>
              </xdr:cNvSpPr>
            </xdr:nvSpPr>
            <xdr:spPr bwMode="auto">
              <a:xfrm>
                <a:off x="8532" y="2114"/>
                <a:ext cx="296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F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1052" name="Text Box 133"/>
              <xdr:cNvSpPr txBox="1">
                <a:spLocks noChangeArrowheads="1"/>
              </xdr:cNvSpPr>
            </xdr:nvSpPr>
            <xdr:spPr bwMode="auto">
              <a:xfrm>
                <a:off x="10539" y="2061"/>
                <a:ext cx="482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G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grpSp>
            <xdr:nvGrpSpPr>
              <xdr:cNvPr id="1053" name="Group 134"/>
              <xdr:cNvGrpSpPr>
                <a:grpSpLocks/>
              </xdr:cNvGrpSpPr>
            </xdr:nvGrpSpPr>
            <xdr:grpSpPr bwMode="auto">
              <a:xfrm>
                <a:off x="8726" y="1832"/>
                <a:ext cx="1958" cy="1491"/>
                <a:chOff x="7864" y="2192"/>
                <a:chExt cx="1958" cy="1491"/>
              </a:xfrm>
            </xdr:grpSpPr>
            <xdr:sp macro="" textlink="">
              <xdr:nvSpPr>
                <xdr:cNvPr id="1054" name="AutoShape 135"/>
                <xdr:cNvSpPr>
                  <a:spLocks noChangeArrowheads="1"/>
                </xdr:cNvSpPr>
              </xdr:nvSpPr>
              <xdr:spPr bwMode="auto">
                <a:xfrm>
                  <a:off x="7904" y="3363"/>
                  <a:ext cx="435" cy="320"/>
                </a:xfrm>
                <a:prstGeom prst="triangle">
                  <a:avLst>
                    <a:gd name="adj" fmla="val 50000"/>
                  </a:avLst>
                </a:prstGeom>
                <a:solidFill>
                  <a:srgbClr val="7030A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grpSp>
              <xdr:nvGrpSpPr>
                <xdr:cNvPr id="1055" name="Group 136"/>
                <xdr:cNvGrpSpPr>
                  <a:grpSpLocks/>
                </xdr:cNvGrpSpPr>
              </xdr:nvGrpSpPr>
              <xdr:grpSpPr bwMode="auto">
                <a:xfrm>
                  <a:off x="7864" y="2192"/>
                  <a:ext cx="1958" cy="321"/>
                  <a:chOff x="7864" y="2192"/>
                  <a:chExt cx="1958" cy="321"/>
                </a:xfrm>
              </xdr:grpSpPr>
              <xdr:sp macro="" textlink="">
                <xdr:nvSpPr>
                  <xdr:cNvPr id="1056" name="AutoShape 137"/>
                  <xdr:cNvSpPr>
                    <a:spLocks noChangeArrowheads="1"/>
                  </xdr:cNvSpPr>
                </xdr:nvSpPr>
                <xdr:spPr bwMode="auto">
                  <a:xfrm>
                    <a:off x="9387" y="2193"/>
                    <a:ext cx="435" cy="320"/>
                  </a:xfrm>
                  <a:prstGeom prst="triangle">
                    <a:avLst>
                      <a:gd name="adj" fmla="val 50000"/>
                    </a:avLst>
                  </a:prstGeom>
                  <a:solidFill>
                    <a:srgbClr val="7030A0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sp macro="" textlink="">
                <xdr:nvSpPr>
                  <xdr:cNvPr id="1057" name="AutoShape 138"/>
                  <xdr:cNvSpPr>
                    <a:spLocks noChangeArrowheads="1"/>
                  </xdr:cNvSpPr>
                </xdr:nvSpPr>
                <xdr:spPr bwMode="auto">
                  <a:xfrm>
                    <a:off x="7864" y="2192"/>
                    <a:ext cx="435" cy="320"/>
                  </a:xfrm>
                  <a:prstGeom prst="triangle">
                    <a:avLst>
                      <a:gd name="adj" fmla="val 50000"/>
                    </a:avLst>
                  </a:prstGeom>
                  <a:solidFill>
                    <a:srgbClr val="7030A0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</xdr:grpSp>
          </xdr:grpSp>
          <xdr:sp macro="" textlink="">
            <xdr:nvSpPr>
              <xdr:cNvPr id="1058" name="Text Box 139"/>
              <xdr:cNvSpPr txBox="1">
                <a:spLocks noChangeArrowheads="1"/>
              </xdr:cNvSpPr>
            </xdr:nvSpPr>
            <xdr:spPr bwMode="auto">
              <a:xfrm>
                <a:off x="10539" y="3440"/>
                <a:ext cx="461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H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1059" name="Text Box 140"/>
              <xdr:cNvSpPr txBox="1">
                <a:spLocks noChangeArrowheads="1"/>
              </xdr:cNvSpPr>
            </xdr:nvSpPr>
            <xdr:spPr bwMode="auto">
              <a:xfrm>
                <a:off x="9398" y="1829"/>
                <a:ext cx="690" cy="37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1 m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1060" name="Text Box 141"/>
              <xdr:cNvSpPr txBox="1">
                <a:spLocks noChangeArrowheads="1"/>
              </xdr:cNvSpPr>
            </xdr:nvSpPr>
            <xdr:spPr bwMode="auto">
              <a:xfrm>
                <a:off x="10539" y="2657"/>
                <a:ext cx="690" cy="37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1 m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1061" name="Text Box 142"/>
              <xdr:cNvSpPr txBox="1">
                <a:spLocks noChangeArrowheads="1"/>
              </xdr:cNvSpPr>
            </xdr:nvSpPr>
            <xdr:spPr bwMode="auto">
              <a:xfrm>
                <a:off x="8649" y="3448"/>
                <a:ext cx="296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E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1062" name="Text Box 143"/>
              <xdr:cNvSpPr txBox="1">
                <a:spLocks noChangeArrowheads="1"/>
              </xdr:cNvSpPr>
            </xdr:nvSpPr>
            <xdr:spPr bwMode="auto">
              <a:xfrm>
                <a:off x="9580" y="2340"/>
                <a:ext cx="395" cy="454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I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grpSp>
            <xdr:nvGrpSpPr>
              <xdr:cNvPr id="1063" name="Group 144"/>
              <xdr:cNvGrpSpPr>
                <a:grpSpLocks/>
              </xdr:cNvGrpSpPr>
            </xdr:nvGrpSpPr>
            <xdr:grpSpPr bwMode="auto">
              <a:xfrm>
                <a:off x="8856" y="2160"/>
                <a:ext cx="1714" cy="1291"/>
                <a:chOff x="11890" y="1952"/>
                <a:chExt cx="1714" cy="1291"/>
              </a:xfrm>
            </xdr:grpSpPr>
            <xdr:sp macro="" textlink="">
              <xdr:nvSpPr>
                <xdr:cNvPr id="1064" name="Oval 145"/>
                <xdr:cNvSpPr>
                  <a:spLocks noChangeArrowheads="1"/>
                </xdr:cNvSpPr>
              </xdr:nvSpPr>
              <xdr:spPr bwMode="auto">
                <a:xfrm>
                  <a:off x="12697" y="2520"/>
                  <a:ext cx="210" cy="180"/>
                </a:xfrm>
                <a:prstGeom prst="ellipse">
                  <a:avLst/>
                </a:prstGeom>
                <a:solidFill>
                  <a:srgbClr val="00B0F0"/>
                </a:solidFill>
                <a:ln w="9525">
                  <a:solidFill>
                    <a:srgbClr val="00B0F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65" name="Oval 146"/>
                <xdr:cNvSpPr>
                  <a:spLocks noChangeArrowheads="1"/>
                </xdr:cNvSpPr>
              </xdr:nvSpPr>
              <xdr:spPr bwMode="auto">
                <a:xfrm>
                  <a:off x="13394" y="1952"/>
                  <a:ext cx="210" cy="180"/>
                </a:xfrm>
                <a:prstGeom prst="ellipse">
                  <a:avLst/>
                </a:prstGeom>
                <a:solidFill>
                  <a:srgbClr val="00B0F0"/>
                </a:solidFill>
                <a:ln w="9525">
                  <a:solidFill>
                    <a:srgbClr val="00B0F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66" name="Oval 147"/>
                <xdr:cNvSpPr>
                  <a:spLocks noChangeArrowheads="1"/>
                </xdr:cNvSpPr>
              </xdr:nvSpPr>
              <xdr:spPr bwMode="auto">
                <a:xfrm>
                  <a:off x="13394" y="3063"/>
                  <a:ext cx="210" cy="180"/>
                </a:xfrm>
                <a:prstGeom prst="ellipse">
                  <a:avLst/>
                </a:prstGeom>
                <a:solidFill>
                  <a:srgbClr val="00B0F0"/>
                </a:solidFill>
                <a:ln w="9525">
                  <a:solidFill>
                    <a:srgbClr val="00B0F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67" name="Oval 148"/>
                <xdr:cNvSpPr>
                  <a:spLocks noChangeArrowheads="1"/>
                </xdr:cNvSpPr>
              </xdr:nvSpPr>
              <xdr:spPr bwMode="auto">
                <a:xfrm>
                  <a:off x="11890" y="3063"/>
                  <a:ext cx="210" cy="180"/>
                </a:xfrm>
                <a:prstGeom prst="ellipse">
                  <a:avLst/>
                </a:prstGeom>
                <a:solidFill>
                  <a:srgbClr val="00B0F0"/>
                </a:solidFill>
                <a:ln w="9525">
                  <a:solidFill>
                    <a:srgbClr val="00B0F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68" name="Oval 149"/>
                <xdr:cNvSpPr>
                  <a:spLocks noChangeArrowheads="1"/>
                </xdr:cNvSpPr>
              </xdr:nvSpPr>
              <xdr:spPr bwMode="auto">
                <a:xfrm>
                  <a:off x="11890" y="1967"/>
                  <a:ext cx="210" cy="180"/>
                </a:xfrm>
                <a:prstGeom prst="ellipse">
                  <a:avLst/>
                </a:prstGeom>
                <a:solidFill>
                  <a:srgbClr val="00B0F0"/>
                </a:solidFill>
                <a:ln w="9525">
                  <a:solidFill>
                    <a:srgbClr val="00B0F0"/>
                  </a:solidFill>
                  <a:round/>
                  <a:headEnd/>
                  <a:tailEnd/>
                </a:ln>
              </xdr:spPr>
            </xdr:sp>
          </xdr:grpSp>
        </xdr:grpSp>
      </xdr:grpSp>
      <xdr:sp macro="" textlink="">
        <xdr:nvSpPr>
          <xdr:cNvPr id="1069" name="Rectangle 150"/>
          <xdr:cNvSpPr>
            <a:spLocks noChangeArrowheads="1"/>
          </xdr:cNvSpPr>
        </xdr:nvSpPr>
        <xdr:spPr bwMode="auto">
          <a:xfrm>
            <a:off x="8974" y="2021"/>
            <a:ext cx="1504" cy="112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304800</xdr:colOff>
      <xdr:row>29</xdr:row>
      <xdr:rowOff>19050</xdr:rowOff>
    </xdr:from>
    <xdr:to>
      <xdr:col>0</xdr:col>
      <xdr:colOff>438150</xdr:colOff>
      <xdr:row>29</xdr:row>
      <xdr:rowOff>133350</xdr:rowOff>
    </xdr:to>
    <xdr:sp macro="" textlink="">
      <xdr:nvSpPr>
        <xdr:cNvPr id="1076" name="Oval 156"/>
        <xdr:cNvSpPr>
          <a:spLocks noChangeArrowheads="1"/>
        </xdr:cNvSpPr>
      </xdr:nvSpPr>
      <xdr:spPr bwMode="auto">
        <a:xfrm>
          <a:off x="304800" y="5572125"/>
          <a:ext cx="133350" cy="114300"/>
        </a:xfrm>
        <a:prstGeom prst="ellipse">
          <a:avLst/>
        </a:prstGeom>
        <a:solidFill>
          <a:srgbClr val="00B0F0"/>
        </a:solidFill>
        <a:ln w="9525">
          <a:solidFill>
            <a:srgbClr val="00B0F0"/>
          </a:solidFill>
          <a:round/>
          <a:headEnd/>
          <a:tailEnd/>
        </a:ln>
      </xdr:spPr>
    </xdr:sp>
    <xdr:clientData/>
  </xdr:twoCellAnchor>
  <xdr:twoCellAnchor>
    <xdr:from>
      <xdr:col>0</xdr:col>
      <xdr:colOff>295275</xdr:colOff>
      <xdr:row>30</xdr:row>
      <xdr:rowOff>0</xdr:rowOff>
    </xdr:from>
    <xdr:to>
      <xdr:col>0</xdr:col>
      <xdr:colOff>438150</xdr:colOff>
      <xdr:row>30</xdr:row>
      <xdr:rowOff>133350</xdr:rowOff>
    </xdr:to>
    <xdr:sp macro="" textlink="">
      <xdr:nvSpPr>
        <xdr:cNvPr id="1074" name="Rectangle 157"/>
        <xdr:cNvSpPr>
          <a:spLocks noChangeArrowheads="1"/>
        </xdr:cNvSpPr>
      </xdr:nvSpPr>
      <xdr:spPr bwMode="auto">
        <a:xfrm>
          <a:off x="295275" y="5753100"/>
          <a:ext cx="142875" cy="133350"/>
        </a:xfrm>
        <a:prstGeom prst="rect">
          <a:avLst/>
        </a:prstGeom>
        <a:solidFill>
          <a:srgbClr val="00B050"/>
        </a:solidFill>
        <a:ln w="9525">
          <a:solidFill>
            <a:srgbClr val="00B05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361950</xdr:colOff>
      <xdr:row>28</xdr:row>
      <xdr:rowOff>190500</xdr:rowOff>
    </xdr:from>
    <xdr:to>
      <xdr:col>5</xdr:col>
      <xdr:colOff>638175</xdr:colOff>
      <xdr:row>29</xdr:row>
      <xdr:rowOff>190500</xdr:rowOff>
    </xdr:to>
    <xdr:sp macro="" textlink="">
      <xdr:nvSpPr>
        <xdr:cNvPr id="1077" name="AutoShape 158"/>
        <xdr:cNvSpPr>
          <a:spLocks noChangeArrowheads="1"/>
        </xdr:cNvSpPr>
      </xdr:nvSpPr>
      <xdr:spPr bwMode="auto">
        <a:xfrm>
          <a:off x="3409950" y="5543550"/>
          <a:ext cx="276225" cy="200025"/>
        </a:xfrm>
        <a:prstGeom prst="triangle">
          <a:avLst>
            <a:gd name="adj" fmla="val 50000"/>
          </a:avLst>
        </a:prstGeom>
        <a:solidFill>
          <a:srgbClr val="7030A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323850</xdr:colOff>
      <xdr:row>30</xdr:row>
      <xdr:rowOff>190500</xdr:rowOff>
    </xdr:from>
    <xdr:to>
      <xdr:col>5</xdr:col>
      <xdr:colOff>552450</xdr:colOff>
      <xdr:row>32</xdr:row>
      <xdr:rowOff>19050</xdr:rowOff>
    </xdr:to>
    <xdr:sp macro="" textlink="">
      <xdr:nvSpPr>
        <xdr:cNvPr id="1075" name="AutoShape 159"/>
        <xdr:cNvSpPr>
          <a:spLocks noChangeArrowheads="1"/>
        </xdr:cNvSpPr>
      </xdr:nvSpPr>
      <xdr:spPr bwMode="auto">
        <a:xfrm>
          <a:off x="3371850" y="5943600"/>
          <a:ext cx="228600" cy="228600"/>
        </a:xfrm>
        <a:prstGeom prst="diamond">
          <a:avLst/>
        </a:prstGeom>
        <a:gradFill rotWithShape="1">
          <a:gsLst>
            <a:gs pos="0">
              <a:srgbClr val="3A7CCB"/>
            </a:gs>
            <a:gs pos="20000">
              <a:srgbClr val="3C7BC7"/>
            </a:gs>
            <a:gs pos="100000">
              <a:srgbClr val="2C5D98"/>
            </a:gs>
          </a:gsLst>
          <a:lin ang="5400000"/>
        </a:gradFill>
        <a:ln w="9525">
          <a:solidFill>
            <a:srgbClr val="4579B8"/>
          </a:solidFill>
          <a:miter lim="800000"/>
          <a:headEnd/>
          <a:tailEnd/>
        </a:ln>
        <a:effectLst>
          <a:outerShdw dist="23000" dir="5400000" rotWithShape="0">
            <a:srgbClr val="808080">
              <a:alpha val="34998"/>
            </a:srgbClr>
          </a:outerShdw>
        </a:effec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6420" cy="62186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0.06842</cdr:x>
      <cdr:y>0.97909</cdr:y>
    </cdr:from>
    <cdr:to>
      <cdr:x>0.16953</cdr:x>
      <cdr:y>0.97909</cdr:y>
    </cdr:to>
    <cdr:sp macro="" textlink="">
      <cdr:nvSpPr>
        <cdr:cNvPr id="3" name="Straight Arrow Connector 2"/>
        <cdr:cNvSpPr/>
      </cdr:nvSpPr>
      <cdr:spPr>
        <a:xfrm xmlns:a="http://schemas.openxmlformats.org/drawingml/2006/main">
          <a:off x="586828" y="5710620"/>
          <a:ext cx="867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0.16646</cdr:x>
      <cdr:y>0.97909</cdr:y>
    </cdr:from>
    <cdr:to>
      <cdr:x>0.42235</cdr:x>
      <cdr:y>0.97909</cdr:y>
    </cdr:to>
    <cdr:sp macro="" textlink="">
      <cdr:nvSpPr>
        <cdr:cNvPr id="5" name="Straight Arrow Connector 4"/>
        <cdr:cNvSpPr/>
      </cdr:nvSpPr>
      <cdr:spPr>
        <a:xfrm xmlns:a="http://schemas.openxmlformats.org/drawingml/2006/main" flipV="1">
          <a:off x="1427656" y="5710621"/>
          <a:ext cx="2194560" cy="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0.42075</cdr:x>
      <cdr:y>0.97909</cdr:y>
    </cdr:from>
    <cdr:to>
      <cdr:x>0.72917</cdr:x>
      <cdr:y>0.97909</cdr:y>
    </cdr:to>
    <cdr:sp macro="" textlink="">
      <cdr:nvSpPr>
        <cdr:cNvPr id="9" name="Straight Arrow Connector 8"/>
        <cdr:cNvSpPr/>
      </cdr:nvSpPr>
      <cdr:spPr>
        <a:xfrm xmlns:a="http://schemas.openxmlformats.org/drawingml/2006/main">
          <a:off x="3608552" y="5710620"/>
          <a:ext cx="2645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0.72529</cdr:x>
      <cdr:y>0.98059</cdr:y>
    </cdr:from>
    <cdr:to>
      <cdr:x>0.87455</cdr:x>
      <cdr:y>0.98059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6220352" y="5719379"/>
          <a:ext cx="128016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0.08783</cdr:x>
      <cdr:y>0.93182</cdr:y>
    </cdr:from>
    <cdr:to>
      <cdr:x>0.15727</cdr:x>
      <cdr:y>0.97759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753242" y="5434952"/>
          <a:ext cx="595586" cy="266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Clay</a:t>
          </a:r>
        </a:p>
      </cdr:txBody>
    </cdr:sp>
  </cdr:relSizeAnchor>
  <cdr:relSizeAnchor xmlns:cdr="http://schemas.openxmlformats.org/drawingml/2006/chartDrawing">
    <cdr:from>
      <cdr:x>0.25123</cdr:x>
      <cdr:y>0.93521</cdr:y>
    </cdr:from>
    <cdr:to>
      <cdr:x>0.32067</cdr:x>
      <cdr:y>0.98097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154622" y="5815725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Silt</a:t>
          </a:r>
        </a:p>
      </cdr:txBody>
    </cdr:sp>
  </cdr:relSizeAnchor>
  <cdr:relSizeAnchor xmlns:cdr="http://schemas.openxmlformats.org/drawingml/2006/chartDrawing">
    <cdr:from>
      <cdr:x>0.55045</cdr:x>
      <cdr:y>0.93099</cdr:y>
    </cdr:from>
    <cdr:to>
      <cdr:x>0.6199</cdr:x>
      <cdr:y>0.97675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720897" y="5789448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Sand</a:t>
          </a:r>
        </a:p>
      </cdr:txBody>
    </cdr:sp>
  </cdr:relSizeAnchor>
  <cdr:relSizeAnchor xmlns:cdr="http://schemas.openxmlformats.org/drawingml/2006/chartDrawing">
    <cdr:from>
      <cdr:x>0.76798</cdr:x>
      <cdr:y>0.9338</cdr:y>
    </cdr:from>
    <cdr:to>
      <cdr:x>0.83742</cdr:x>
      <cdr:y>0.97956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86482" y="5806966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&gt;= Pebbles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76420" cy="62186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0.06842</cdr:x>
      <cdr:y>0.97909</cdr:y>
    </cdr:from>
    <cdr:to>
      <cdr:x>0.16953</cdr:x>
      <cdr:y>0.97909</cdr:y>
    </cdr:to>
    <cdr:sp macro="" textlink="">
      <cdr:nvSpPr>
        <cdr:cNvPr id="3" name="Straight Arrow Connector 2"/>
        <cdr:cNvSpPr/>
      </cdr:nvSpPr>
      <cdr:spPr>
        <a:xfrm xmlns:a="http://schemas.openxmlformats.org/drawingml/2006/main">
          <a:off x="586828" y="5710620"/>
          <a:ext cx="867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0.16646</cdr:x>
      <cdr:y>0.97909</cdr:y>
    </cdr:from>
    <cdr:to>
      <cdr:x>0.42235</cdr:x>
      <cdr:y>0.97909</cdr:y>
    </cdr:to>
    <cdr:sp macro="" textlink="">
      <cdr:nvSpPr>
        <cdr:cNvPr id="5" name="Straight Arrow Connector 4"/>
        <cdr:cNvSpPr/>
      </cdr:nvSpPr>
      <cdr:spPr>
        <a:xfrm xmlns:a="http://schemas.openxmlformats.org/drawingml/2006/main" flipV="1">
          <a:off x="1427656" y="5710621"/>
          <a:ext cx="2194560" cy="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0.42075</cdr:x>
      <cdr:y>0.97909</cdr:y>
    </cdr:from>
    <cdr:to>
      <cdr:x>0.72917</cdr:x>
      <cdr:y>0.97909</cdr:y>
    </cdr:to>
    <cdr:sp macro="" textlink="">
      <cdr:nvSpPr>
        <cdr:cNvPr id="9" name="Straight Arrow Connector 8"/>
        <cdr:cNvSpPr/>
      </cdr:nvSpPr>
      <cdr:spPr>
        <a:xfrm xmlns:a="http://schemas.openxmlformats.org/drawingml/2006/main">
          <a:off x="3608529" y="6088590"/>
          <a:ext cx="2645139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0.72529</cdr:x>
      <cdr:y>0.98059</cdr:y>
    </cdr:from>
    <cdr:to>
      <cdr:x>0.87455</cdr:x>
      <cdr:y>0.98059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6220352" y="5719379"/>
          <a:ext cx="128016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0.08783</cdr:x>
      <cdr:y>0.93182</cdr:y>
    </cdr:from>
    <cdr:to>
      <cdr:x>0.15727</cdr:x>
      <cdr:y>0.97759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753242" y="5434952"/>
          <a:ext cx="595586" cy="266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Clay</a:t>
          </a:r>
        </a:p>
      </cdr:txBody>
    </cdr:sp>
  </cdr:relSizeAnchor>
  <cdr:relSizeAnchor xmlns:cdr="http://schemas.openxmlformats.org/drawingml/2006/chartDrawing">
    <cdr:from>
      <cdr:x>0.25123</cdr:x>
      <cdr:y>0.93521</cdr:y>
    </cdr:from>
    <cdr:to>
      <cdr:x>0.32067</cdr:x>
      <cdr:y>0.98097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154622" y="5815725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Silt</a:t>
          </a:r>
        </a:p>
      </cdr:txBody>
    </cdr:sp>
  </cdr:relSizeAnchor>
  <cdr:relSizeAnchor xmlns:cdr="http://schemas.openxmlformats.org/drawingml/2006/chartDrawing">
    <cdr:from>
      <cdr:x>0.55045</cdr:x>
      <cdr:y>0.93099</cdr:y>
    </cdr:from>
    <cdr:to>
      <cdr:x>0.6199</cdr:x>
      <cdr:y>0.97675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720897" y="5789448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Sand</a:t>
          </a:r>
        </a:p>
      </cdr:txBody>
    </cdr:sp>
  </cdr:relSizeAnchor>
  <cdr:relSizeAnchor xmlns:cdr="http://schemas.openxmlformats.org/drawingml/2006/chartDrawing">
    <cdr:from>
      <cdr:x>0.76798</cdr:x>
      <cdr:y>0.9338</cdr:y>
    </cdr:from>
    <cdr:to>
      <cdr:x>0.83742</cdr:x>
      <cdr:y>0.97956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86482" y="5806966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&gt;= Pebbles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76420" cy="62186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0.06842</cdr:x>
      <cdr:y>0.97909</cdr:y>
    </cdr:from>
    <cdr:to>
      <cdr:x>0.16953</cdr:x>
      <cdr:y>0.97909</cdr:y>
    </cdr:to>
    <cdr:sp macro="" textlink="">
      <cdr:nvSpPr>
        <cdr:cNvPr id="3" name="Straight Arrow Connector 2"/>
        <cdr:cNvSpPr/>
      </cdr:nvSpPr>
      <cdr:spPr>
        <a:xfrm xmlns:a="http://schemas.openxmlformats.org/drawingml/2006/main">
          <a:off x="586828" y="5710620"/>
          <a:ext cx="867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0.16646</cdr:x>
      <cdr:y>0.97909</cdr:y>
    </cdr:from>
    <cdr:to>
      <cdr:x>0.42235</cdr:x>
      <cdr:y>0.97909</cdr:y>
    </cdr:to>
    <cdr:sp macro="" textlink="">
      <cdr:nvSpPr>
        <cdr:cNvPr id="5" name="Straight Arrow Connector 4"/>
        <cdr:cNvSpPr/>
      </cdr:nvSpPr>
      <cdr:spPr>
        <a:xfrm xmlns:a="http://schemas.openxmlformats.org/drawingml/2006/main" flipV="1">
          <a:off x="1427656" y="5710621"/>
          <a:ext cx="2194560" cy="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0.42075</cdr:x>
      <cdr:y>0.97909</cdr:y>
    </cdr:from>
    <cdr:to>
      <cdr:x>0.72917</cdr:x>
      <cdr:y>0.97909</cdr:y>
    </cdr:to>
    <cdr:sp macro="" textlink="">
      <cdr:nvSpPr>
        <cdr:cNvPr id="9" name="Straight Arrow Connector 8"/>
        <cdr:cNvSpPr/>
      </cdr:nvSpPr>
      <cdr:spPr>
        <a:xfrm xmlns:a="http://schemas.openxmlformats.org/drawingml/2006/main">
          <a:off x="3608552" y="5710620"/>
          <a:ext cx="2645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0.72529</cdr:x>
      <cdr:y>0.98059</cdr:y>
    </cdr:from>
    <cdr:to>
      <cdr:x>0.87455</cdr:x>
      <cdr:y>0.98059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6220352" y="5719379"/>
          <a:ext cx="128016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0.08783</cdr:x>
      <cdr:y>0.93182</cdr:y>
    </cdr:from>
    <cdr:to>
      <cdr:x>0.15727</cdr:x>
      <cdr:y>0.97759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753242" y="5434952"/>
          <a:ext cx="595586" cy="266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Clay</a:t>
          </a:r>
        </a:p>
      </cdr:txBody>
    </cdr:sp>
  </cdr:relSizeAnchor>
  <cdr:relSizeAnchor xmlns:cdr="http://schemas.openxmlformats.org/drawingml/2006/chartDrawing">
    <cdr:from>
      <cdr:x>0.25123</cdr:x>
      <cdr:y>0.93521</cdr:y>
    </cdr:from>
    <cdr:to>
      <cdr:x>0.32067</cdr:x>
      <cdr:y>0.98097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154622" y="5815725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Silt</a:t>
          </a:r>
        </a:p>
      </cdr:txBody>
    </cdr:sp>
  </cdr:relSizeAnchor>
  <cdr:relSizeAnchor xmlns:cdr="http://schemas.openxmlformats.org/drawingml/2006/chartDrawing">
    <cdr:from>
      <cdr:x>0.55045</cdr:x>
      <cdr:y>0.93099</cdr:y>
    </cdr:from>
    <cdr:to>
      <cdr:x>0.6199</cdr:x>
      <cdr:y>0.97675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720897" y="5789448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Sand</a:t>
          </a:r>
        </a:p>
      </cdr:txBody>
    </cdr:sp>
  </cdr:relSizeAnchor>
  <cdr:relSizeAnchor xmlns:cdr="http://schemas.openxmlformats.org/drawingml/2006/chartDrawing">
    <cdr:from>
      <cdr:x>0.76798</cdr:x>
      <cdr:y>0.9338</cdr:y>
    </cdr:from>
    <cdr:to>
      <cdr:x>0.83742</cdr:x>
      <cdr:y>0.97956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86482" y="5806966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&gt;= Pebbles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76420" cy="62186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0.06842</cdr:x>
      <cdr:y>0.97909</cdr:y>
    </cdr:from>
    <cdr:to>
      <cdr:x>0.16953</cdr:x>
      <cdr:y>0.97909</cdr:y>
    </cdr:to>
    <cdr:sp macro="" textlink="">
      <cdr:nvSpPr>
        <cdr:cNvPr id="3" name="Straight Arrow Connector 2"/>
        <cdr:cNvSpPr/>
      </cdr:nvSpPr>
      <cdr:spPr>
        <a:xfrm xmlns:a="http://schemas.openxmlformats.org/drawingml/2006/main">
          <a:off x="586828" y="5710620"/>
          <a:ext cx="867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0.16646</cdr:x>
      <cdr:y>0.97909</cdr:y>
    </cdr:from>
    <cdr:to>
      <cdr:x>0.42235</cdr:x>
      <cdr:y>0.97909</cdr:y>
    </cdr:to>
    <cdr:sp macro="" textlink="">
      <cdr:nvSpPr>
        <cdr:cNvPr id="5" name="Straight Arrow Connector 4"/>
        <cdr:cNvSpPr/>
      </cdr:nvSpPr>
      <cdr:spPr>
        <a:xfrm xmlns:a="http://schemas.openxmlformats.org/drawingml/2006/main" flipV="1">
          <a:off x="1427656" y="5710621"/>
          <a:ext cx="2194560" cy="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0.42075</cdr:x>
      <cdr:y>0.97909</cdr:y>
    </cdr:from>
    <cdr:to>
      <cdr:x>0.72917</cdr:x>
      <cdr:y>0.97909</cdr:y>
    </cdr:to>
    <cdr:sp macro="" textlink="">
      <cdr:nvSpPr>
        <cdr:cNvPr id="9" name="Straight Arrow Connector 8"/>
        <cdr:cNvSpPr/>
      </cdr:nvSpPr>
      <cdr:spPr>
        <a:xfrm xmlns:a="http://schemas.openxmlformats.org/drawingml/2006/main">
          <a:off x="3608552" y="5710620"/>
          <a:ext cx="2645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0.72529</cdr:x>
      <cdr:y>0.98059</cdr:y>
    </cdr:from>
    <cdr:to>
      <cdr:x>0.87455</cdr:x>
      <cdr:y>0.98059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6220352" y="5719379"/>
          <a:ext cx="128016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0.08783</cdr:x>
      <cdr:y>0.93182</cdr:y>
    </cdr:from>
    <cdr:to>
      <cdr:x>0.15727</cdr:x>
      <cdr:y>0.97759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753242" y="5434952"/>
          <a:ext cx="595586" cy="266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Clay</a:t>
          </a:r>
        </a:p>
      </cdr:txBody>
    </cdr:sp>
  </cdr:relSizeAnchor>
  <cdr:relSizeAnchor xmlns:cdr="http://schemas.openxmlformats.org/drawingml/2006/chartDrawing">
    <cdr:from>
      <cdr:x>0.25123</cdr:x>
      <cdr:y>0.93521</cdr:y>
    </cdr:from>
    <cdr:to>
      <cdr:x>0.32067</cdr:x>
      <cdr:y>0.98097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154622" y="5815725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Silt</a:t>
          </a:r>
        </a:p>
      </cdr:txBody>
    </cdr:sp>
  </cdr:relSizeAnchor>
  <cdr:relSizeAnchor xmlns:cdr="http://schemas.openxmlformats.org/drawingml/2006/chartDrawing">
    <cdr:from>
      <cdr:x>0.55045</cdr:x>
      <cdr:y>0.93099</cdr:y>
    </cdr:from>
    <cdr:to>
      <cdr:x>0.6199</cdr:x>
      <cdr:y>0.97675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720897" y="5789448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Sand</a:t>
          </a:r>
        </a:p>
      </cdr:txBody>
    </cdr:sp>
  </cdr:relSizeAnchor>
  <cdr:relSizeAnchor xmlns:cdr="http://schemas.openxmlformats.org/drawingml/2006/chartDrawing">
    <cdr:from>
      <cdr:x>0.76798</cdr:x>
      <cdr:y>0.9338</cdr:y>
    </cdr:from>
    <cdr:to>
      <cdr:x>0.83742</cdr:x>
      <cdr:y>0.97956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86482" y="5806966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&gt;= Pebbles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</xdr:row>
      <xdr:rowOff>85725</xdr:rowOff>
    </xdr:from>
    <xdr:to>
      <xdr:col>12</xdr:col>
      <xdr:colOff>428625</xdr:colOff>
      <xdr:row>23</xdr:row>
      <xdr:rowOff>133350</xdr:rowOff>
    </xdr:to>
    <xdr:sp macro="" textlink="">
      <xdr:nvSpPr>
        <xdr:cNvPr id="2" name="Rectangle 1"/>
        <xdr:cNvSpPr/>
      </xdr:nvSpPr>
      <xdr:spPr>
        <a:xfrm>
          <a:off x="885825" y="466725"/>
          <a:ext cx="6858000" cy="40481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447675</xdr:colOff>
      <xdr:row>5</xdr:row>
      <xdr:rowOff>38100</xdr:rowOff>
    </xdr:from>
    <xdr:to>
      <xdr:col>12</xdr:col>
      <xdr:colOff>371475</xdr:colOff>
      <xdr:row>18</xdr:row>
      <xdr:rowOff>9525</xdr:rowOff>
    </xdr:to>
    <xdr:grpSp>
      <xdr:nvGrpSpPr>
        <xdr:cNvPr id="2049" name="Group 225"/>
        <xdr:cNvGrpSpPr>
          <a:grpSpLocks/>
        </xdr:cNvGrpSpPr>
      </xdr:nvGrpSpPr>
      <xdr:grpSpPr bwMode="auto">
        <a:xfrm>
          <a:off x="1057275" y="990600"/>
          <a:ext cx="6629400" cy="2447925"/>
          <a:chOff x="3640" y="1980"/>
          <a:chExt cx="10450" cy="3855"/>
        </a:xfrm>
      </xdr:grpSpPr>
      <xdr:grpSp>
        <xdr:nvGrpSpPr>
          <xdr:cNvPr id="2050" name="Group 226"/>
          <xdr:cNvGrpSpPr>
            <a:grpSpLocks/>
          </xdr:cNvGrpSpPr>
        </xdr:nvGrpSpPr>
        <xdr:grpSpPr bwMode="auto">
          <a:xfrm>
            <a:off x="8084" y="3443"/>
            <a:ext cx="6006" cy="2137"/>
            <a:chOff x="8084" y="3983"/>
            <a:chExt cx="6006" cy="2137"/>
          </a:xfrm>
        </xdr:grpSpPr>
        <xdr:grpSp>
          <xdr:nvGrpSpPr>
            <xdr:cNvPr id="2051" name="Group 227"/>
            <xdr:cNvGrpSpPr>
              <a:grpSpLocks/>
            </xdr:cNvGrpSpPr>
          </xdr:nvGrpSpPr>
          <xdr:grpSpPr bwMode="auto">
            <a:xfrm>
              <a:off x="8084" y="3983"/>
              <a:ext cx="3738" cy="2137"/>
              <a:chOff x="8084" y="3982"/>
              <a:chExt cx="3738" cy="2137"/>
            </a:xfrm>
          </xdr:grpSpPr>
          <xdr:sp macro="" textlink="">
            <xdr:nvSpPr>
              <xdr:cNvPr id="2052" name="Text Box 228"/>
              <xdr:cNvSpPr txBox="1">
                <a:spLocks noChangeArrowheads="1"/>
              </xdr:cNvSpPr>
            </xdr:nvSpPr>
            <xdr:spPr bwMode="auto">
              <a:xfrm>
                <a:off x="8126" y="5292"/>
                <a:ext cx="329" cy="422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E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53" name="Text Box 229"/>
              <xdr:cNvSpPr txBox="1">
                <a:spLocks noChangeArrowheads="1"/>
              </xdr:cNvSpPr>
            </xdr:nvSpPr>
            <xdr:spPr bwMode="auto">
              <a:xfrm>
                <a:off x="8084" y="4199"/>
                <a:ext cx="462" cy="449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F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54" name="AutoShape 230"/>
              <xdr:cNvSpPr>
                <a:spLocks noChangeArrowheads="1"/>
              </xdr:cNvSpPr>
            </xdr:nvSpPr>
            <xdr:spPr bwMode="auto">
              <a:xfrm>
                <a:off x="8455" y="4060"/>
                <a:ext cx="435" cy="320"/>
              </a:xfrm>
              <a:prstGeom prst="triangle">
                <a:avLst>
                  <a:gd name="adj" fmla="val 50000"/>
                </a:avLst>
              </a:prstGeom>
              <a:solidFill>
                <a:srgbClr val="7030A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055" name="AutoShape 231"/>
              <xdr:cNvSpPr>
                <a:spLocks noChangeArrowheads="1"/>
              </xdr:cNvSpPr>
            </xdr:nvSpPr>
            <xdr:spPr bwMode="auto">
              <a:xfrm>
                <a:off x="8455" y="5155"/>
                <a:ext cx="435" cy="320"/>
              </a:xfrm>
              <a:prstGeom prst="triangle">
                <a:avLst>
                  <a:gd name="adj" fmla="val 50000"/>
                </a:avLst>
              </a:prstGeom>
              <a:solidFill>
                <a:srgbClr val="7030A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056" name="Text Box 232"/>
              <xdr:cNvSpPr txBox="1">
                <a:spLocks noChangeArrowheads="1"/>
              </xdr:cNvSpPr>
            </xdr:nvSpPr>
            <xdr:spPr bwMode="auto">
              <a:xfrm>
                <a:off x="9346" y="5714"/>
                <a:ext cx="956" cy="405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1.5 m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57" name="Text Box 233"/>
              <xdr:cNvSpPr txBox="1">
                <a:spLocks noChangeArrowheads="1"/>
              </xdr:cNvSpPr>
            </xdr:nvSpPr>
            <xdr:spPr bwMode="auto">
              <a:xfrm>
                <a:off x="9117" y="3982"/>
                <a:ext cx="462" cy="412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G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58" name="Text Box 234"/>
              <xdr:cNvSpPr txBox="1">
                <a:spLocks noChangeArrowheads="1"/>
              </xdr:cNvSpPr>
            </xdr:nvSpPr>
            <xdr:spPr bwMode="auto">
              <a:xfrm>
                <a:off x="10204" y="3982"/>
                <a:ext cx="462" cy="412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H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59" name="Text Box 235"/>
              <xdr:cNvSpPr txBox="1">
                <a:spLocks noChangeArrowheads="1"/>
              </xdr:cNvSpPr>
            </xdr:nvSpPr>
            <xdr:spPr bwMode="auto">
              <a:xfrm>
                <a:off x="11120" y="4860"/>
                <a:ext cx="702" cy="405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1 m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60" name="Rectangle 236"/>
              <xdr:cNvSpPr>
                <a:spLocks noChangeArrowheads="1"/>
              </xdr:cNvSpPr>
            </xdr:nvSpPr>
            <xdr:spPr bwMode="auto">
              <a:xfrm>
                <a:off x="8665" y="4484"/>
                <a:ext cx="2423" cy="1123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061" name="Oval 237"/>
              <xdr:cNvSpPr>
                <a:spLocks noChangeArrowheads="1"/>
              </xdr:cNvSpPr>
            </xdr:nvSpPr>
            <xdr:spPr bwMode="auto">
              <a:xfrm>
                <a:off x="10971" y="5534"/>
                <a:ext cx="186" cy="180"/>
              </a:xfrm>
              <a:prstGeom prst="ellipse">
                <a:avLst/>
              </a:prstGeom>
              <a:solidFill>
                <a:srgbClr val="00B0F0"/>
              </a:solidFill>
              <a:ln w="9525">
                <a:solidFill>
                  <a:srgbClr val="00B0F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62" name="Oval 238"/>
              <xdr:cNvSpPr>
                <a:spLocks noChangeArrowheads="1"/>
              </xdr:cNvSpPr>
            </xdr:nvSpPr>
            <xdr:spPr bwMode="auto">
              <a:xfrm>
                <a:off x="10971" y="4360"/>
                <a:ext cx="186" cy="180"/>
              </a:xfrm>
              <a:prstGeom prst="ellipse">
                <a:avLst/>
              </a:prstGeom>
              <a:solidFill>
                <a:srgbClr val="00B0F0"/>
              </a:solidFill>
              <a:ln w="9525">
                <a:solidFill>
                  <a:srgbClr val="00B0F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63" name="Rectangle 239"/>
              <xdr:cNvSpPr>
                <a:spLocks noChangeArrowheads="1"/>
              </xdr:cNvSpPr>
            </xdr:nvSpPr>
            <xdr:spPr bwMode="auto">
              <a:xfrm>
                <a:off x="10302" y="4344"/>
                <a:ext cx="277" cy="210"/>
              </a:xfrm>
              <a:prstGeom prst="rect">
                <a:avLst/>
              </a:prstGeom>
              <a:solidFill>
                <a:srgbClr val="00B050"/>
              </a:solidFill>
              <a:ln w="9525">
                <a:solidFill>
                  <a:srgbClr val="00B05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064" name="Rectangle 240"/>
              <xdr:cNvSpPr>
                <a:spLocks noChangeArrowheads="1"/>
              </xdr:cNvSpPr>
            </xdr:nvSpPr>
            <xdr:spPr bwMode="auto">
              <a:xfrm>
                <a:off x="9214" y="4344"/>
                <a:ext cx="276" cy="210"/>
              </a:xfrm>
              <a:prstGeom prst="rect">
                <a:avLst/>
              </a:prstGeom>
              <a:solidFill>
                <a:srgbClr val="00B050"/>
              </a:solidFill>
              <a:ln w="9525">
                <a:solidFill>
                  <a:srgbClr val="00B05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065" name="Rectangle 241"/>
              <xdr:cNvSpPr>
                <a:spLocks noChangeArrowheads="1"/>
              </xdr:cNvSpPr>
            </xdr:nvSpPr>
            <xdr:spPr bwMode="auto">
              <a:xfrm>
                <a:off x="8536" y="4344"/>
                <a:ext cx="277" cy="210"/>
              </a:xfrm>
              <a:prstGeom prst="rect">
                <a:avLst/>
              </a:prstGeom>
              <a:solidFill>
                <a:srgbClr val="00B050"/>
              </a:solidFill>
              <a:ln w="9525">
                <a:solidFill>
                  <a:srgbClr val="00B05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066" name="Rectangle 242"/>
              <xdr:cNvSpPr>
                <a:spLocks noChangeArrowheads="1"/>
              </xdr:cNvSpPr>
            </xdr:nvSpPr>
            <xdr:spPr bwMode="auto">
              <a:xfrm>
                <a:off x="8536" y="5397"/>
                <a:ext cx="277" cy="210"/>
              </a:xfrm>
              <a:prstGeom prst="rect">
                <a:avLst/>
              </a:prstGeom>
              <a:solidFill>
                <a:srgbClr val="00B050"/>
              </a:solidFill>
              <a:ln w="9525">
                <a:solidFill>
                  <a:srgbClr val="00B05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067" name="Text Box 243"/>
              <xdr:cNvSpPr txBox="1">
                <a:spLocks noChangeArrowheads="1"/>
              </xdr:cNvSpPr>
            </xdr:nvSpPr>
            <xdr:spPr bwMode="auto">
              <a:xfrm>
                <a:off x="11225" y="5338"/>
                <a:ext cx="462" cy="52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J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68" name="Text Box 244"/>
              <xdr:cNvSpPr txBox="1">
                <a:spLocks noChangeArrowheads="1"/>
              </xdr:cNvSpPr>
            </xdr:nvSpPr>
            <xdr:spPr bwMode="auto">
              <a:xfrm>
                <a:off x="11195" y="4245"/>
                <a:ext cx="462" cy="52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I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  <xdr:grpSp>
          <xdr:nvGrpSpPr>
            <xdr:cNvPr id="2069" name="Group 245"/>
            <xdr:cNvGrpSpPr>
              <a:grpSpLocks/>
            </xdr:cNvGrpSpPr>
          </xdr:nvGrpSpPr>
          <xdr:grpSpPr bwMode="auto">
            <a:xfrm>
              <a:off x="11944" y="4648"/>
              <a:ext cx="2146" cy="770"/>
              <a:chOff x="13004" y="4562"/>
              <a:chExt cx="2146" cy="770"/>
            </a:xfrm>
          </xdr:grpSpPr>
          <xdr:cxnSp macro="">
            <xdr:nvCxnSpPr>
              <xdr:cNvPr id="2070" name="AutoShape 246"/>
              <xdr:cNvCxnSpPr>
                <a:cxnSpLocks noChangeShapeType="1"/>
              </xdr:cNvCxnSpPr>
            </xdr:nvCxnSpPr>
            <xdr:spPr bwMode="auto">
              <a:xfrm flipH="1">
                <a:off x="13004" y="4843"/>
                <a:ext cx="554" cy="0"/>
              </a:xfrm>
              <a:prstGeom prst="straightConnector1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cxnSp>
          <xdr:sp macro="" textlink="">
            <xdr:nvSpPr>
              <xdr:cNvPr id="2071" name="Text Box 247"/>
              <xdr:cNvSpPr txBox="1">
                <a:spLocks noChangeArrowheads="1"/>
              </xdr:cNvSpPr>
            </xdr:nvSpPr>
            <xdr:spPr bwMode="auto">
              <a:xfrm>
                <a:off x="13440" y="4562"/>
                <a:ext cx="1710" cy="77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Infiltrometer site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</xdr:grpSp>
      <xdr:grpSp>
        <xdr:nvGrpSpPr>
          <xdr:cNvPr id="2072" name="Group 248"/>
          <xdr:cNvGrpSpPr>
            <a:grpSpLocks/>
          </xdr:cNvGrpSpPr>
        </xdr:nvGrpSpPr>
        <xdr:grpSpPr bwMode="auto">
          <a:xfrm>
            <a:off x="3640" y="1980"/>
            <a:ext cx="5111" cy="3855"/>
            <a:chOff x="3640" y="1980"/>
            <a:chExt cx="5111" cy="3855"/>
          </a:xfrm>
        </xdr:grpSpPr>
        <xdr:grpSp>
          <xdr:nvGrpSpPr>
            <xdr:cNvPr id="2073" name="Group 249"/>
            <xdr:cNvGrpSpPr>
              <a:grpSpLocks/>
            </xdr:cNvGrpSpPr>
          </xdr:nvGrpSpPr>
          <xdr:grpSpPr bwMode="auto">
            <a:xfrm>
              <a:off x="3640" y="3468"/>
              <a:ext cx="4290" cy="2367"/>
              <a:chOff x="3640" y="3960"/>
              <a:chExt cx="4290" cy="2367"/>
            </a:xfrm>
          </xdr:grpSpPr>
          <xdr:sp macro="" textlink="">
            <xdr:nvSpPr>
              <xdr:cNvPr id="2074" name="Text Box 4"/>
              <xdr:cNvSpPr txBox="1">
                <a:spLocks noChangeArrowheads="1"/>
              </xdr:cNvSpPr>
            </xdr:nvSpPr>
            <xdr:spPr bwMode="auto">
              <a:xfrm>
                <a:off x="4036" y="5761"/>
                <a:ext cx="510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A</a:t>
                </a: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Calibri"/>
                </a:endParaRPr>
              </a:p>
            </xdr:txBody>
          </xdr:sp>
          <xdr:sp macro="" textlink="">
            <xdr:nvSpPr>
              <xdr:cNvPr id="2075" name="Text Box 27"/>
              <xdr:cNvSpPr txBox="1">
                <a:spLocks noChangeArrowheads="1"/>
              </xdr:cNvSpPr>
            </xdr:nvSpPr>
            <xdr:spPr bwMode="auto">
              <a:xfrm>
                <a:off x="4000" y="3978"/>
                <a:ext cx="510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B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76" name="Text Box 6"/>
              <xdr:cNvSpPr txBox="1">
                <a:spLocks noChangeArrowheads="1"/>
              </xdr:cNvSpPr>
            </xdr:nvSpPr>
            <xdr:spPr bwMode="auto">
              <a:xfrm>
                <a:off x="7420" y="3996"/>
                <a:ext cx="510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C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77" name="Text Box 7"/>
              <xdr:cNvSpPr txBox="1">
                <a:spLocks noChangeArrowheads="1"/>
              </xdr:cNvSpPr>
            </xdr:nvSpPr>
            <xdr:spPr bwMode="auto">
              <a:xfrm>
                <a:off x="5639" y="3960"/>
                <a:ext cx="690" cy="706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2 m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78" name="Rectangle 13"/>
              <xdr:cNvSpPr>
                <a:spLocks noChangeArrowheads="1"/>
              </xdr:cNvSpPr>
            </xdr:nvSpPr>
            <xdr:spPr bwMode="auto">
              <a:xfrm>
                <a:off x="4350" y="4443"/>
                <a:ext cx="3121" cy="1123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079" name="Text Box 14"/>
              <xdr:cNvSpPr txBox="1">
                <a:spLocks noChangeArrowheads="1"/>
              </xdr:cNvSpPr>
            </xdr:nvSpPr>
            <xdr:spPr bwMode="auto">
              <a:xfrm>
                <a:off x="7327" y="5784"/>
                <a:ext cx="510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D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80" name="Text Box 8"/>
              <xdr:cNvSpPr txBox="1">
                <a:spLocks noChangeArrowheads="1"/>
              </xdr:cNvSpPr>
            </xdr:nvSpPr>
            <xdr:spPr bwMode="auto">
              <a:xfrm>
                <a:off x="3640" y="4738"/>
                <a:ext cx="690" cy="628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1 m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081" name="Text Box 9"/>
              <xdr:cNvSpPr txBox="1">
                <a:spLocks noChangeArrowheads="1"/>
              </xdr:cNvSpPr>
            </xdr:nvSpPr>
            <xdr:spPr bwMode="auto">
              <a:xfrm>
                <a:off x="4740" y="4500"/>
                <a:ext cx="2565" cy="761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endParaRPr lang="en-US" sz="5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Survey site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  <xdr:sp macro="" textlink="">
          <xdr:nvSpPr>
            <xdr:cNvPr id="2082" name="Text Box 258"/>
            <xdr:cNvSpPr txBox="1">
              <a:spLocks noChangeArrowheads="1"/>
            </xdr:cNvSpPr>
          </xdr:nvSpPr>
          <xdr:spPr bwMode="auto">
            <a:xfrm>
              <a:off x="7674" y="2700"/>
              <a:ext cx="1077" cy="40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</a:rPr>
                <a:t>0.60 m</a:t>
              </a:r>
              <a:endParaRPr 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2083" name="Group 259"/>
            <xdr:cNvGrpSpPr>
              <a:grpSpLocks/>
            </xdr:cNvGrpSpPr>
          </xdr:nvGrpSpPr>
          <xdr:grpSpPr bwMode="auto">
            <a:xfrm>
              <a:off x="7239" y="1980"/>
              <a:ext cx="746" cy="1885"/>
              <a:chOff x="7239" y="1980"/>
              <a:chExt cx="746" cy="1885"/>
            </a:xfrm>
          </xdr:grpSpPr>
          <xdr:sp macro="" textlink="">
            <xdr:nvSpPr>
              <xdr:cNvPr id="2084" name="Text Box 260"/>
              <xdr:cNvSpPr txBox="1">
                <a:spLocks noChangeArrowheads="1"/>
              </xdr:cNvSpPr>
            </xdr:nvSpPr>
            <xdr:spPr bwMode="auto">
              <a:xfrm>
                <a:off x="7580" y="2217"/>
                <a:ext cx="405" cy="54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K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cxnSp macro="">
            <xdr:nvCxnSpPr>
              <xdr:cNvPr id="2085" name="AutoShape 261"/>
              <xdr:cNvCxnSpPr>
                <a:cxnSpLocks noChangeShapeType="1"/>
              </xdr:cNvCxnSpPr>
            </xdr:nvCxnSpPr>
            <xdr:spPr bwMode="auto">
              <a:xfrm flipH="1">
                <a:off x="7476" y="2280"/>
                <a:ext cx="9" cy="1585"/>
              </a:xfrm>
              <a:prstGeom prst="straightConnector1">
                <a:avLst/>
              </a:prstGeom>
              <a:noFill/>
              <a:ln w="9525">
                <a:solidFill>
                  <a:srgbClr val="000000"/>
                </a:solidFill>
                <a:round/>
                <a:headEnd type="triangle" w="med" len="med"/>
                <a:tailEnd type="triangle" w="med" len="med"/>
              </a:ln>
            </xdr:spPr>
          </xdr:cxnSp>
          <xdr:sp macro="" textlink="">
            <xdr:nvSpPr>
              <xdr:cNvPr id="2086" name="Oval 262"/>
              <xdr:cNvSpPr>
                <a:spLocks noChangeArrowheads="1"/>
              </xdr:cNvSpPr>
            </xdr:nvSpPr>
            <xdr:spPr bwMode="auto">
              <a:xfrm>
                <a:off x="7355" y="2339"/>
                <a:ext cx="210" cy="180"/>
              </a:xfrm>
              <a:prstGeom prst="ellipse">
                <a:avLst/>
              </a:prstGeom>
              <a:solidFill>
                <a:srgbClr val="00B0F0"/>
              </a:solidFill>
              <a:ln w="9525">
                <a:solidFill>
                  <a:srgbClr val="00B0F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87" name="AutoShape 263"/>
              <xdr:cNvSpPr>
                <a:spLocks noChangeArrowheads="1"/>
              </xdr:cNvSpPr>
            </xdr:nvSpPr>
            <xdr:spPr bwMode="auto">
              <a:xfrm>
                <a:off x="7239" y="1980"/>
                <a:ext cx="435" cy="320"/>
              </a:xfrm>
              <a:prstGeom prst="triangle">
                <a:avLst>
                  <a:gd name="adj" fmla="val 50000"/>
                </a:avLst>
              </a:prstGeom>
              <a:solidFill>
                <a:srgbClr val="7030A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088" name="Group 61"/>
          <xdr:cNvGrpSpPr>
            <a:grpSpLocks/>
          </xdr:cNvGrpSpPr>
        </xdr:nvGrpSpPr>
        <xdr:grpSpPr bwMode="auto">
          <a:xfrm>
            <a:off x="7490" y="3960"/>
            <a:ext cx="720" cy="1080"/>
            <a:chOff x="0" y="0"/>
            <a:chExt cx="457200" cy="685800"/>
          </a:xfrm>
        </xdr:grpSpPr>
        <xdr:grpSp>
          <xdr:nvGrpSpPr>
            <xdr:cNvPr id="2089" name="Group 62"/>
            <xdr:cNvGrpSpPr>
              <a:grpSpLocks/>
            </xdr:cNvGrpSpPr>
          </xdr:nvGrpSpPr>
          <xdr:grpSpPr bwMode="auto">
            <a:xfrm>
              <a:off x="0" y="0"/>
              <a:ext cx="457200" cy="685800"/>
              <a:chOff x="0" y="0"/>
              <a:chExt cx="457200" cy="685800"/>
            </a:xfrm>
          </xdr:grpSpPr>
          <xdr:sp macro="" textlink="">
            <xdr:nvSpPr>
              <xdr:cNvPr id="2090" name="Rectangle 63"/>
              <xdr:cNvSpPr>
                <a:spLocks noChangeArrowheads="1"/>
              </xdr:cNvSpPr>
            </xdr:nvSpPr>
            <xdr:spPr bwMode="auto">
              <a:xfrm>
                <a:off x="0" y="0"/>
                <a:ext cx="457200" cy="457200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  <a:effectLst>
                <a:outerShdw dist="23000" dir="5400000" rotWithShape="0">
                  <a:srgbClr val="808080">
                    <a:alpha val="34998"/>
                  </a:srgbClr>
                </a:outerShdw>
              </a:effectLst>
            </xdr:spPr>
          </xdr:sp>
          <xdr:sp macro="" textlink="">
            <xdr:nvSpPr>
              <xdr:cNvPr id="2091" name="Text Box 64"/>
              <xdr:cNvSpPr txBox="1">
                <a:spLocks noChangeArrowheads="1"/>
              </xdr:cNvSpPr>
            </xdr:nvSpPr>
            <xdr:spPr bwMode="auto">
              <a:xfrm>
                <a:off x="0" y="228600"/>
                <a:ext cx="457200" cy="4572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Calibri"/>
                  </a:rPr>
                  <a:t>SP</a:t>
                </a:r>
              </a:p>
              <a:p>
                <a:pPr algn="l" rtl="0">
                  <a:defRPr sz="1000"/>
                </a:pPr>
                <a:endParaRPr lang="en-US" sz="1100" b="0" i="0" u="none" strike="noStrike" baseline="0">
                  <a:solidFill>
                    <a:srgbClr val="000000"/>
                  </a:solidFill>
                  <a:latin typeface="Calibri"/>
                </a:endParaRPr>
              </a:p>
            </xdr:txBody>
          </xdr:sp>
        </xdr:grpSp>
        <xdr:sp macro="" textlink="">
          <xdr:nvSpPr>
            <xdr:cNvPr id="2092" name="Diamond 65"/>
            <xdr:cNvSpPr>
              <a:spLocks noChangeArrowheads="1"/>
            </xdr:cNvSpPr>
          </xdr:nvSpPr>
          <xdr:spPr bwMode="auto">
            <a:xfrm>
              <a:off x="0" y="0"/>
              <a:ext cx="228600" cy="228600"/>
            </a:xfrm>
            <a:prstGeom prst="diamond">
              <a:avLst/>
            </a:prstGeom>
            <a:gradFill rotWithShape="1">
              <a:gsLst>
                <a:gs pos="0">
                  <a:srgbClr val="3A7CCB"/>
                </a:gs>
                <a:gs pos="20000">
                  <a:srgbClr val="3C7BC7"/>
                </a:gs>
                <a:gs pos="100000">
                  <a:srgbClr val="2C5D98"/>
                </a:gs>
              </a:gsLst>
              <a:lin ang="5400000"/>
            </a:gradFill>
            <a:ln w="9525">
              <a:solidFill>
                <a:srgbClr val="4579B8"/>
              </a:solidFill>
              <a:miter lim="800000"/>
              <a:headEnd/>
              <a:tailEnd/>
            </a:ln>
            <a:effectLst>
              <a:outerShdw dist="23000" dir="5400000" rotWithShape="0">
                <a:srgbClr val="808080">
                  <a:alpha val="34998"/>
                </a:srgbClr>
              </a:outerShdw>
            </a:effectLst>
          </xdr:spPr>
        </xdr:sp>
      </xdr:grpSp>
    </xdr:grpSp>
    <xdr:clientData/>
  </xdr:twoCellAnchor>
  <xdr:twoCellAnchor>
    <xdr:from>
      <xdr:col>0</xdr:col>
      <xdr:colOff>304800</xdr:colOff>
      <xdr:row>27</xdr:row>
      <xdr:rowOff>161925</xdr:rowOff>
    </xdr:from>
    <xdr:to>
      <xdr:col>0</xdr:col>
      <xdr:colOff>438150</xdr:colOff>
      <xdr:row>28</xdr:row>
      <xdr:rowOff>76200</xdr:rowOff>
    </xdr:to>
    <xdr:sp macro="" textlink="">
      <xdr:nvSpPr>
        <xdr:cNvPr id="2096" name="Oval 218"/>
        <xdr:cNvSpPr>
          <a:spLocks noChangeArrowheads="1"/>
        </xdr:cNvSpPr>
      </xdr:nvSpPr>
      <xdr:spPr bwMode="auto">
        <a:xfrm>
          <a:off x="304800" y="5324475"/>
          <a:ext cx="133350" cy="114300"/>
        </a:xfrm>
        <a:prstGeom prst="ellipse">
          <a:avLst/>
        </a:prstGeom>
        <a:solidFill>
          <a:srgbClr val="00B0F0"/>
        </a:solidFill>
        <a:ln w="9525">
          <a:solidFill>
            <a:srgbClr val="00B0F0"/>
          </a:solidFill>
          <a:round/>
          <a:headEnd/>
          <a:tailEnd/>
        </a:ln>
      </xdr:spPr>
    </xdr:sp>
    <xdr:clientData/>
  </xdr:twoCellAnchor>
  <xdr:twoCellAnchor>
    <xdr:from>
      <xdr:col>0</xdr:col>
      <xdr:colOff>276225</xdr:colOff>
      <xdr:row>30</xdr:row>
      <xdr:rowOff>161925</xdr:rowOff>
    </xdr:from>
    <xdr:to>
      <xdr:col>0</xdr:col>
      <xdr:colOff>419100</xdr:colOff>
      <xdr:row>31</xdr:row>
      <xdr:rowOff>95250</xdr:rowOff>
    </xdr:to>
    <xdr:sp macro="" textlink="">
      <xdr:nvSpPr>
        <xdr:cNvPr id="2094" name="Rectangle 219"/>
        <xdr:cNvSpPr>
          <a:spLocks noChangeArrowheads="1"/>
        </xdr:cNvSpPr>
      </xdr:nvSpPr>
      <xdr:spPr bwMode="auto">
        <a:xfrm>
          <a:off x="276225" y="5924550"/>
          <a:ext cx="142875" cy="133350"/>
        </a:xfrm>
        <a:prstGeom prst="rect">
          <a:avLst/>
        </a:prstGeom>
        <a:solidFill>
          <a:srgbClr val="00B050"/>
        </a:solidFill>
        <a:ln w="9525">
          <a:solidFill>
            <a:srgbClr val="00B05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104775</xdr:colOff>
      <xdr:row>27</xdr:row>
      <xdr:rowOff>171450</xdr:rowOff>
    </xdr:from>
    <xdr:to>
      <xdr:col>6</xdr:col>
      <xdr:colOff>381000</xdr:colOff>
      <xdr:row>28</xdr:row>
      <xdr:rowOff>171450</xdr:rowOff>
    </xdr:to>
    <xdr:sp macro="" textlink="">
      <xdr:nvSpPr>
        <xdr:cNvPr id="2097" name="AutoShape 220"/>
        <xdr:cNvSpPr>
          <a:spLocks noChangeArrowheads="1"/>
        </xdr:cNvSpPr>
      </xdr:nvSpPr>
      <xdr:spPr bwMode="auto">
        <a:xfrm>
          <a:off x="3762375" y="5334000"/>
          <a:ext cx="276225" cy="200025"/>
        </a:xfrm>
        <a:prstGeom prst="triangle">
          <a:avLst>
            <a:gd name="adj" fmla="val 50000"/>
          </a:avLst>
        </a:prstGeom>
        <a:solidFill>
          <a:srgbClr val="7030A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171450</xdr:colOff>
      <xdr:row>30</xdr:row>
      <xdr:rowOff>161925</xdr:rowOff>
    </xdr:from>
    <xdr:to>
      <xdr:col>6</xdr:col>
      <xdr:colOff>400050</xdr:colOff>
      <xdr:row>31</xdr:row>
      <xdr:rowOff>190500</xdr:rowOff>
    </xdr:to>
    <xdr:sp macro="" textlink="">
      <xdr:nvSpPr>
        <xdr:cNvPr id="2095" name="Diamond 66"/>
        <xdr:cNvSpPr>
          <a:spLocks noChangeArrowheads="1"/>
        </xdr:cNvSpPr>
      </xdr:nvSpPr>
      <xdr:spPr bwMode="auto">
        <a:xfrm>
          <a:off x="3829050" y="5924550"/>
          <a:ext cx="228600" cy="228600"/>
        </a:xfrm>
        <a:prstGeom prst="diamond">
          <a:avLst/>
        </a:prstGeom>
        <a:gradFill rotWithShape="1">
          <a:gsLst>
            <a:gs pos="0">
              <a:srgbClr val="3A7CCB"/>
            </a:gs>
            <a:gs pos="20000">
              <a:srgbClr val="3C7BC7"/>
            </a:gs>
            <a:gs pos="100000">
              <a:srgbClr val="2C5D98"/>
            </a:gs>
          </a:gsLst>
          <a:lin ang="5400000"/>
        </a:gradFill>
        <a:ln w="9525">
          <a:solidFill>
            <a:srgbClr val="4579B8"/>
          </a:solidFill>
          <a:miter lim="800000"/>
          <a:headEnd/>
          <a:tailEnd/>
        </a:ln>
        <a:effectLst>
          <a:outerShdw dist="23000" dir="5400000" rotWithShape="0">
            <a:srgbClr val="808080">
              <a:alpha val="34998"/>
            </a:srgbClr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8</xdr:row>
      <xdr:rowOff>9525</xdr:rowOff>
    </xdr:from>
    <xdr:to>
      <xdr:col>10</xdr:col>
      <xdr:colOff>38100</xdr:colOff>
      <xdr:row>34</xdr:row>
      <xdr:rowOff>0</xdr:rowOff>
    </xdr:to>
    <xdr:pic>
      <xdr:nvPicPr>
        <xdr:cNvPr id="2049" name="Picture 1" descr="http://www-odp.tamu.edu/publications/194_IR/chap_02/images/02_f03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1533525"/>
          <a:ext cx="7086600" cy="494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6420" cy="62186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0.06842</cdr:x>
      <cdr:y>0.97909</cdr:y>
    </cdr:from>
    <cdr:to>
      <cdr:x>0.16953</cdr:x>
      <cdr:y>0.97909</cdr:y>
    </cdr:to>
    <cdr:sp macro="" textlink="">
      <cdr:nvSpPr>
        <cdr:cNvPr id="3" name="Straight Arrow Connector 2"/>
        <cdr:cNvSpPr/>
      </cdr:nvSpPr>
      <cdr:spPr>
        <a:xfrm xmlns:a="http://schemas.openxmlformats.org/drawingml/2006/main">
          <a:off x="586828" y="5710620"/>
          <a:ext cx="867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0.16646</cdr:x>
      <cdr:y>0.97909</cdr:y>
    </cdr:from>
    <cdr:to>
      <cdr:x>0.42235</cdr:x>
      <cdr:y>0.97909</cdr:y>
    </cdr:to>
    <cdr:sp macro="" textlink="">
      <cdr:nvSpPr>
        <cdr:cNvPr id="5" name="Straight Arrow Connector 4"/>
        <cdr:cNvSpPr/>
      </cdr:nvSpPr>
      <cdr:spPr>
        <a:xfrm xmlns:a="http://schemas.openxmlformats.org/drawingml/2006/main" flipV="1">
          <a:off x="1427656" y="5710621"/>
          <a:ext cx="2194560" cy="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0.42075</cdr:x>
      <cdr:y>0.97909</cdr:y>
    </cdr:from>
    <cdr:to>
      <cdr:x>0.72917</cdr:x>
      <cdr:y>0.97909</cdr:y>
    </cdr:to>
    <cdr:sp macro="" textlink="">
      <cdr:nvSpPr>
        <cdr:cNvPr id="9" name="Straight Arrow Connector 8"/>
        <cdr:cNvSpPr/>
      </cdr:nvSpPr>
      <cdr:spPr>
        <a:xfrm xmlns:a="http://schemas.openxmlformats.org/drawingml/2006/main">
          <a:off x="3608552" y="5710620"/>
          <a:ext cx="2645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0.72529</cdr:x>
      <cdr:y>0.98059</cdr:y>
    </cdr:from>
    <cdr:to>
      <cdr:x>0.87455</cdr:x>
      <cdr:y>0.98059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6220352" y="5719379"/>
          <a:ext cx="128016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0.08783</cdr:x>
      <cdr:y>0.93182</cdr:y>
    </cdr:from>
    <cdr:to>
      <cdr:x>0.15727</cdr:x>
      <cdr:y>0.97759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753242" y="5434952"/>
          <a:ext cx="595586" cy="266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Clay</a:t>
          </a:r>
        </a:p>
      </cdr:txBody>
    </cdr:sp>
  </cdr:relSizeAnchor>
  <cdr:relSizeAnchor xmlns:cdr="http://schemas.openxmlformats.org/drawingml/2006/chartDrawing">
    <cdr:from>
      <cdr:x>0.25123</cdr:x>
      <cdr:y>0.93521</cdr:y>
    </cdr:from>
    <cdr:to>
      <cdr:x>0.32067</cdr:x>
      <cdr:y>0.98097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154622" y="5815725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Silt</a:t>
          </a:r>
        </a:p>
      </cdr:txBody>
    </cdr:sp>
  </cdr:relSizeAnchor>
  <cdr:relSizeAnchor xmlns:cdr="http://schemas.openxmlformats.org/drawingml/2006/chartDrawing">
    <cdr:from>
      <cdr:x>0.55045</cdr:x>
      <cdr:y>0.93099</cdr:y>
    </cdr:from>
    <cdr:to>
      <cdr:x>0.6199</cdr:x>
      <cdr:y>0.97675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720897" y="5789448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Sand</a:t>
          </a:r>
        </a:p>
      </cdr:txBody>
    </cdr:sp>
  </cdr:relSizeAnchor>
  <cdr:relSizeAnchor xmlns:cdr="http://schemas.openxmlformats.org/drawingml/2006/chartDrawing">
    <cdr:from>
      <cdr:x>0.76798</cdr:x>
      <cdr:y>0.9338</cdr:y>
    </cdr:from>
    <cdr:to>
      <cdr:x>0.83742</cdr:x>
      <cdr:y>0.97956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86482" y="5806966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&gt;= Pebbles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6420" cy="62186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0.06842</cdr:x>
      <cdr:y>0.97909</cdr:y>
    </cdr:from>
    <cdr:to>
      <cdr:x>0.16953</cdr:x>
      <cdr:y>0.97909</cdr:y>
    </cdr:to>
    <cdr:sp macro="" textlink="">
      <cdr:nvSpPr>
        <cdr:cNvPr id="3" name="Straight Arrow Connector 2"/>
        <cdr:cNvSpPr/>
      </cdr:nvSpPr>
      <cdr:spPr>
        <a:xfrm xmlns:a="http://schemas.openxmlformats.org/drawingml/2006/main">
          <a:off x="586828" y="5710620"/>
          <a:ext cx="867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0.16646</cdr:x>
      <cdr:y>0.97909</cdr:y>
    </cdr:from>
    <cdr:to>
      <cdr:x>0.42235</cdr:x>
      <cdr:y>0.97909</cdr:y>
    </cdr:to>
    <cdr:sp macro="" textlink="">
      <cdr:nvSpPr>
        <cdr:cNvPr id="5" name="Straight Arrow Connector 4"/>
        <cdr:cNvSpPr/>
      </cdr:nvSpPr>
      <cdr:spPr>
        <a:xfrm xmlns:a="http://schemas.openxmlformats.org/drawingml/2006/main" flipV="1">
          <a:off x="1427656" y="5710621"/>
          <a:ext cx="2194560" cy="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0.42075</cdr:x>
      <cdr:y>0.97909</cdr:y>
    </cdr:from>
    <cdr:to>
      <cdr:x>0.72917</cdr:x>
      <cdr:y>0.97909</cdr:y>
    </cdr:to>
    <cdr:sp macro="" textlink="">
      <cdr:nvSpPr>
        <cdr:cNvPr id="9" name="Straight Arrow Connector 8"/>
        <cdr:cNvSpPr/>
      </cdr:nvSpPr>
      <cdr:spPr>
        <a:xfrm xmlns:a="http://schemas.openxmlformats.org/drawingml/2006/main">
          <a:off x="3608552" y="5710620"/>
          <a:ext cx="2645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0.72529</cdr:x>
      <cdr:y>0.98059</cdr:y>
    </cdr:from>
    <cdr:to>
      <cdr:x>0.87455</cdr:x>
      <cdr:y>0.98059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6220352" y="5719379"/>
          <a:ext cx="128016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0.08783</cdr:x>
      <cdr:y>0.93182</cdr:y>
    </cdr:from>
    <cdr:to>
      <cdr:x>0.15727</cdr:x>
      <cdr:y>0.97759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753242" y="5434952"/>
          <a:ext cx="595586" cy="266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Clay</a:t>
          </a:r>
        </a:p>
      </cdr:txBody>
    </cdr:sp>
  </cdr:relSizeAnchor>
  <cdr:relSizeAnchor xmlns:cdr="http://schemas.openxmlformats.org/drawingml/2006/chartDrawing">
    <cdr:from>
      <cdr:x>0.25123</cdr:x>
      <cdr:y>0.93521</cdr:y>
    </cdr:from>
    <cdr:to>
      <cdr:x>0.32067</cdr:x>
      <cdr:y>0.98097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154622" y="5815725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Silt</a:t>
          </a:r>
        </a:p>
      </cdr:txBody>
    </cdr:sp>
  </cdr:relSizeAnchor>
  <cdr:relSizeAnchor xmlns:cdr="http://schemas.openxmlformats.org/drawingml/2006/chartDrawing">
    <cdr:from>
      <cdr:x>0.55045</cdr:x>
      <cdr:y>0.93099</cdr:y>
    </cdr:from>
    <cdr:to>
      <cdr:x>0.6199</cdr:x>
      <cdr:y>0.97675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720897" y="5789448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Sand</a:t>
          </a:r>
        </a:p>
      </cdr:txBody>
    </cdr:sp>
  </cdr:relSizeAnchor>
  <cdr:relSizeAnchor xmlns:cdr="http://schemas.openxmlformats.org/drawingml/2006/chartDrawing">
    <cdr:from>
      <cdr:x>0.76798</cdr:x>
      <cdr:y>0.9338</cdr:y>
    </cdr:from>
    <cdr:to>
      <cdr:x>0.83742</cdr:x>
      <cdr:y>0.97956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86482" y="5806966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&gt;= Pebbles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6420" cy="62186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0.06842</cdr:x>
      <cdr:y>0.97909</cdr:y>
    </cdr:from>
    <cdr:to>
      <cdr:x>0.16953</cdr:x>
      <cdr:y>0.97909</cdr:y>
    </cdr:to>
    <cdr:sp macro="" textlink="">
      <cdr:nvSpPr>
        <cdr:cNvPr id="3" name="Straight Arrow Connector 2"/>
        <cdr:cNvSpPr/>
      </cdr:nvSpPr>
      <cdr:spPr>
        <a:xfrm xmlns:a="http://schemas.openxmlformats.org/drawingml/2006/main">
          <a:off x="586828" y="5710620"/>
          <a:ext cx="867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0.16646</cdr:x>
      <cdr:y>0.97909</cdr:y>
    </cdr:from>
    <cdr:to>
      <cdr:x>0.42235</cdr:x>
      <cdr:y>0.97909</cdr:y>
    </cdr:to>
    <cdr:sp macro="" textlink="">
      <cdr:nvSpPr>
        <cdr:cNvPr id="5" name="Straight Arrow Connector 4"/>
        <cdr:cNvSpPr/>
      </cdr:nvSpPr>
      <cdr:spPr>
        <a:xfrm xmlns:a="http://schemas.openxmlformats.org/drawingml/2006/main" flipV="1">
          <a:off x="1427656" y="5710621"/>
          <a:ext cx="2194560" cy="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0.42075</cdr:x>
      <cdr:y>0.97909</cdr:y>
    </cdr:from>
    <cdr:to>
      <cdr:x>0.72917</cdr:x>
      <cdr:y>0.97909</cdr:y>
    </cdr:to>
    <cdr:sp macro="" textlink="">
      <cdr:nvSpPr>
        <cdr:cNvPr id="9" name="Straight Arrow Connector 8"/>
        <cdr:cNvSpPr/>
      </cdr:nvSpPr>
      <cdr:spPr>
        <a:xfrm xmlns:a="http://schemas.openxmlformats.org/drawingml/2006/main">
          <a:off x="3608552" y="5710620"/>
          <a:ext cx="264510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0.72529</cdr:x>
      <cdr:y>0.98059</cdr:y>
    </cdr:from>
    <cdr:to>
      <cdr:x>0.87455</cdr:x>
      <cdr:y>0.98059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6220352" y="5719379"/>
          <a:ext cx="128016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0.08783</cdr:x>
      <cdr:y>0.93182</cdr:y>
    </cdr:from>
    <cdr:to>
      <cdr:x>0.15727</cdr:x>
      <cdr:y>0.97759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753242" y="5434952"/>
          <a:ext cx="595586" cy="266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Clay</a:t>
          </a:r>
        </a:p>
      </cdr:txBody>
    </cdr:sp>
  </cdr:relSizeAnchor>
  <cdr:relSizeAnchor xmlns:cdr="http://schemas.openxmlformats.org/drawingml/2006/chartDrawing">
    <cdr:from>
      <cdr:x>0.25123</cdr:x>
      <cdr:y>0.93521</cdr:y>
    </cdr:from>
    <cdr:to>
      <cdr:x>0.32067</cdr:x>
      <cdr:y>0.98097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154622" y="5815725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Silt</a:t>
          </a:r>
        </a:p>
      </cdr:txBody>
    </cdr:sp>
  </cdr:relSizeAnchor>
  <cdr:relSizeAnchor xmlns:cdr="http://schemas.openxmlformats.org/drawingml/2006/chartDrawing">
    <cdr:from>
      <cdr:x>0.55045</cdr:x>
      <cdr:y>0.93099</cdr:y>
    </cdr:from>
    <cdr:to>
      <cdr:x>0.6199</cdr:x>
      <cdr:y>0.97675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720897" y="5789448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Sand</a:t>
          </a:r>
        </a:p>
      </cdr:txBody>
    </cdr:sp>
  </cdr:relSizeAnchor>
  <cdr:relSizeAnchor xmlns:cdr="http://schemas.openxmlformats.org/drawingml/2006/chartDrawing">
    <cdr:from>
      <cdr:x>0.76798</cdr:x>
      <cdr:y>0.9338</cdr:y>
    </cdr:from>
    <cdr:to>
      <cdr:x>0.83742</cdr:x>
      <cdr:y>0.97956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86482" y="5806966"/>
          <a:ext cx="595586" cy="28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/>
            <a:t>&gt;= Pebbles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L40"/>
  <sheetViews>
    <sheetView tabSelected="1" workbookViewId="0">
      <selection activeCell="P15" sqref="P15"/>
    </sheetView>
  </sheetViews>
  <sheetFormatPr defaultRowHeight="14.4" x14ac:dyDescent="0.3"/>
  <cols>
    <col min="6" max="6" width="12.88671875" customWidth="1"/>
  </cols>
  <sheetData>
    <row r="26" spans="1:12" ht="15" thickBot="1" x14ac:dyDescent="0.35"/>
    <row r="27" spans="1:12" ht="15.6" x14ac:dyDescent="0.3">
      <c r="A27" s="110" t="s">
        <v>77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2"/>
    </row>
    <row r="28" spans="1:12" ht="15.6" x14ac:dyDescent="0.3">
      <c r="A28" s="98"/>
      <c r="B28" s="99"/>
      <c r="C28" s="1"/>
      <c r="D28" s="1"/>
      <c r="E28" s="1"/>
      <c r="F28" s="1"/>
      <c r="G28" s="1"/>
      <c r="H28" s="1"/>
      <c r="I28" s="1"/>
      <c r="J28" s="1"/>
      <c r="K28" s="1"/>
      <c r="L28" s="100"/>
    </row>
    <row r="29" spans="1:12" ht="15.6" x14ac:dyDescent="0.3">
      <c r="A29" s="98"/>
      <c r="B29" s="36"/>
      <c r="C29" s="1"/>
      <c r="D29" s="1"/>
      <c r="E29" s="1"/>
      <c r="F29" s="1"/>
      <c r="G29" s="1"/>
      <c r="H29" s="1"/>
      <c r="I29" s="1"/>
      <c r="J29" s="1"/>
      <c r="K29" s="1"/>
      <c r="L29" s="100"/>
    </row>
    <row r="30" spans="1:12" ht="15.6" x14ac:dyDescent="0.3">
      <c r="A30" s="98"/>
      <c r="B30" s="36" t="s">
        <v>78</v>
      </c>
      <c r="C30" s="1"/>
      <c r="D30" s="1"/>
      <c r="E30" s="1"/>
      <c r="F30" s="1"/>
      <c r="G30" s="108" t="s">
        <v>79</v>
      </c>
      <c r="H30" s="108"/>
      <c r="I30" s="108"/>
      <c r="J30" s="108"/>
      <c r="K30" s="108"/>
      <c r="L30" s="109"/>
    </row>
    <row r="31" spans="1:12" ht="15.6" x14ac:dyDescent="0.3">
      <c r="A31" s="98"/>
      <c r="B31" s="36" t="s">
        <v>80</v>
      </c>
      <c r="C31" s="1"/>
      <c r="D31" s="1"/>
      <c r="E31" s="1"/>
      <c r="F31" s="1"/>
      <c r="G31" s="1"/>
      <c r="H31" s="1"/>
      <c r="I31" s="1"/>
      <c r="J31" s="1"/>
      <c r="K31" s="1"/>
      <c r="L31" s="100"/>
    </row>
    <row r="32" spans="1:12" ht="15.6" x14ac:dyDescent="0.3">
      <c r="A32" s="98"/>
      <c r="B32" s="107" t="s">
        <v>81</v>
      </c>
      <c r="C32" s="107"/>
      <c r="D32" s="1"/>
      <c r="E32" s="1"/>
      <c r="F32" s="1"/>
      <c r="G32" s="101" t="s">
        <v>82</v>
      </c>
      <c r="H32" s="101"/>
      <c r="I32" s="101"/>
      <c r="J32" s="101"/>
      <c r="K32" s="1"/>
      <c r="L32" s="100"/>
    </row>
    <row r="33" spans="1:12" ht="15.6" x14ac:dyDescent="0.3">
      <c r="A33" s="98"/>
      <c r="B33" s="102" t="s">
        <v>83</v>
      </c>
      <c r="C33" s="1"/>
      <c r="D33" s="1"/>
      <c r="E33" s="1"/>
      <c r="F33" s="1"/>
      <c r="G33" s="1"/>
      <c r="H33" s="1"/>
      <c r="I33" s="1"/>
      <c r="J33" s="1"/>
      <c r="K33" s="1"/>
      <c r="L33" s="100"/>
    </row>
    <row r="34" spans="1:12" ht="15.6" x14ac:dyDescent="0.3">
      <c r="A34" s="98"/>
      <c r="B34" s="1"/>
      <c r="C34" s="102" t="s">
        <v>87</v>
      </c>
      <c r="D34" s="1"/>
      <c r="E34" s="1"/>
      <c r="F34" s="1"/>
      <c r="G34" s="1"/>
      <c r="H34" s="1"/>
      <c r="I34" s="1"/>
      <c r="J34" s="1"/>
      <c r="K34" s="1"/>
      <c r="L34" s="100"/>
    </row>
    <row r="35" spans="1:12" ht="15.6" x14ac:dyDescent="0.3">
      <c r="A35" s="98"/>
      <c r="B35" s="1"/>
      <c r="C35" s="102" t="s">
        <v>88</v>
      </c>
      <c r="D35" s="1"/>
      <c r="E35" s="1"/>
      <c r="F35" s="1"/>
      <c r="G35" s="1"/>
      <c r="H35" s="1"/>
      <c r="I35" s="1"/>
      <c r="J35" s="1"/>
      <c r="K35" s="1"/>
      <c r="L35" s="100"/>
    </row>
    <row r="36" spans="1:12" ht="15.6" x14ac:dyDescent="0.3">
      <c r="A36" s="98"/>
      <c r="B36" s="1"/>
      <c r="C36" s="102" t="s">
        <v>89</v>
      </c>
      <c r="D36" s="1"/>
      <c r="E36" s="1"/>
      <c r="F36" s="1"/>
      <c r="G36" s="1"/>
      <c r="H36" s="1"/>
      <c r="I36" s="1"/>
      <c r="J36" s="1"/>
      <c r="K36" s="1"/>
      <c r="L36" s="100"/>
    </row>
    <row r="37" spans="1:12" ht="15.6" x14ac:dyDescent="0.3">
      <c r="A37" s="98"/>
      <c r="B37" s="36" t="s">
        <v>84</v>
      </c>
      <c r="C37" s="1"/>
      <c r="D37" s="1"/>
      <c r="E37" s="1"/>
      <c r="F37" s="1"/>
      <c r="G37" s="1"/>
      <c r="H37" s="1"/>
      <c r="I37" s="1"/>
      <c r="J37" s="1"/>
      <c r="K37" s="1"/>
      <c r="L37" s="100"/>
    </row>
    <row r="38" spans="1:12" ht="15.6" x14ac:dyDescent="0.3">
      <c r="A38" s="98"/>
      <c r="B38" s="36" t="s">
        <v>90</v>
      </c>
      <c r="C38" s="1"/>
      <c r="D38" s="1"/>
      <c r="E38" s="1"/>
      <c r="F38" s="1"/>
      <c r="G38" s="1"/>
      <c r="H38" s="1"/>
      <c r="I38" s="1"/>
      <c r="J38" s="1"/>
      <c r="K38" s="1"/>
      <c r="L38" s="100"/>
    </row>
    <row r="39" spans="1:12" ht="15.6" x14ac:dyDescent="0.3">
      <c r="A39" s="98"/>
      <c r="B39" s="36" t="s">
        <v>85</v>
      </c>
      <c r="C39" s="1"/>
      <c r="D39" s="1"/>
      <c r="E39" s="1"/>
      <c r="F39" s="1"/>
      <c r="G39" s="1"/>
      <c r="H39" s="1"/>
      <c r="I39" s="1"/>
      <c r="J39" s="1"/>
      <c r="K39" s="1"/>
      <c r="L39" s="100"/>
    </row>
    <row r="40" spans="1:12" ht="16.2" thickBot="1" x14ac:dyDescent="0.35">
      <c r="A40" s="103"/>
      <c r="B40" s="104" t="s">
        <v>86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6"/>
    </row>
  </sheetData>
  <mergeCells count="3">
    <mergeCell ref="B32:C32"/>
    <mergeCell ref="G30:L30"/>
    <mergeCell ref="A27:L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M41"/>
  <sheetViews>
    <sheetView workbookViewId="0">
      <selection activeCell="O31" sqref="O31"/>
    </sheetView>
  </sheetViews>
  <sheetFormatPr defaultRowHeight="14.4" x14ac:dyDescent="0.3"/>
  <sheetData>
    <row r="25" spans="1:13" ht="15" thickBot="1" x14ac:dyDescent="0.35"/>
    <row r="26" spans="1:13" ht="15" customHeight="1" x14ac:dyDescent="0.3">
      <c r="A26" s="110" t="s">
        <v>77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97"/>
    </row>
    <row r="27" spans="1:13" ht="15.6" x14ac:dyDescent="0.3">
      <c r="A27" s="98"/>
      <c r="B27" s="99"/>
      <c r="C27" s="1"/>
      <c r="D27" s="1"/>
      <c r="E27" s="1"/>
      <c r="F27" s="1"/>
      <c r="G27" s="1"/>
      <c r="H27" s="1"/>
      <c r="I27" s="1"/>
      <c r="J27" s="1"/>
      <c r="K27" s="1"/>
      <c r="L27" s="1"/>
      <c r="M27" s="100"/>
    </row>
    <row r="28" spans="1:13" ht="15.6" x14ac:dyDescent="0.3">
      <c r="A28" s="98"/>
      <c r="B28" s="36"/>
      <c r="C28" s="1"/>
      <c r="D28" s="1"/>
      <c r="E28" s="1"/>
      <c r="F28" s="1"/>
      <c r="G28" s="1"/>
      <c r="H28" s="1"/>
      <c r="I28" s="1"/>
      <c r="J28" s="1"/>
      <c r="K28" s="1"/>
      <c r="L28" s="1"/>
      <c r="M28" s="100"/>
    </row>
    <row r="29" spans="1:13" ht="15.6" x14ac:dyDescent="0.3">
      <c r="A29" s="98"/>
      <c r="B29" s="36" t="s">
        <v>78</v>
      </c>
      <c r="C29" s="1"/>
      <c r="D29" s="1"/>
      <c r="E29" s="1"/>
      <c r="F29" s="1"/>
      <c r="G29" s="1"/>
      <c r="H29" s="108" t="s">
        <v>79</v>
      </c>
      <c r="I29" s="108"/>
      <c r="J29" s="108"/>
      <c r="K29" s="108"/>
      <c r="L29" s="108"/>
      <c r="M29" s="109"/>
    </row>
    <row r="30" spans="1:13" ht="15.6" x14ac:dyDescent="0.3">
      <c r="A30" s="98"/>
      <c r="B30" s="36"/>
      <c r="C30" s="1"/>
      <c r="D30" s="1"/>
      <c r="E30" s="1"/>
      <c r="F30" s="1"/>
      <c r="G30" s="1"/>
      <c r="H30" s="1"/>
      <c r="I30" s="1"/>
      <c r="J30" s="1"/>
      <c r="K30" s="1"/>
      <c r="L30" s="1"/>
      <c r="M30" s="100"/>
    </row>
    <row r="31" spans="1:13" ht="15.6" x14ac:dyDescent="0.3">
      <c r="A31" s="98"/>
      <c r="B31" s="36"/>
      <c r="C31" s="1"/>
      <c r="D31" s="1"/>
      <c r="E31" s="1"/>
      <c r="F31" s="1"/>
      <c r="G31" s="1"/>
      <c r="H31" s="1"/>
      <c r="I31" s="1"/>
      <c r="J31" s="1"/>
      <c r="K31" s="1"/>
      <c r="L31" s="1"/>
      <c r="M31" s="100"/>
    </row>
    <row r="32" spans="1:13" ht="15.6" x14ac:dyDescent="0.3">
      <c r="A32" s="98"/>
      <c r="B32" s="36" t="s">
        <v>91</v>
      </c>
      <c r="C32" s="1"/>
      <c r="D32" s="1"/>
      <c r="E32" s="1"/>
      <c r="F32" s="1"/>
      <c r="G32" s="1"/>
      <c r="H32" s="36" t="s">
        <v>82</v>
      </c>
      <c r="I32" s="1"/>
      <c r="J32" s="1"/>
      <c r="K32" s="1"/>
      <c r="L32" s="1"/>
      <c r="M32" s="100"/>
    </row>
    <row r="33" spans="1:13" ht="15.6" x14ac:dyDescent="0.3">
      <c r="A33" s="98"/>
      <c r="B33" s="107" t="s">
        <v>81</v>
      </c>
      <c r="C33" s="107"/>
      <c r="D33" s="107"/>
      <c r="E33" s="1"/>
      <c r="F33" s="1"/>
      <c r="G33" s="1"/>
      <c r="H33" s="1"/>
      <c r="I33" s="1"/>
      <c r="J33" s="1"/>
      <c r="K33" s="1"/>
      <c r="L33" s="1"/>
      <c r="M33" s="100"/>
    </row>
    <row r="34" spans="1:13" ht="15.6" x14ac:dyDescent="0.3">
      <c r="A34" s="98"/>
      <c r="B34" s="102" t="s">
        <v>83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00"/>
    </row>
    <row r="35" spans="1:13" ht="15.6" x14ac:dyDescent="0.3">
      <c r="A35" s="98"/>
      <c r="B35" s="1"/>
      <c r="C35" s="102" t="s">
        <v>94</v>
      </c>
      <c r="D35" s="1"/>
      <c r="E35" s="1"/>
      <c r="F35" s="1"/>
      <c r="G35" s="1"/>
      <c r="H35" s="1"/>
      <c r="I35" s="1"/>
      <c r="J35" s="1"/>
      <c r="K35" s="1"/>
      <c r="L35" s="1"/>
      <c r="M35" s="100"/>
    </row>
    <row r="36" spans="1:13" ht="15.6" x14ac:dyDescent="0.3">
      <c r="A36" s="98"/>
      <c r="B36" s="1"/>
      <c r="C36" s="102" t="s">
        <v>95</v>
      </c>
      <c r="D36" s="1"/>
      <c r="E36" s="1"/>
      <c r="F36" s="1"/>
      <c r="G36" s="1"/>
      <c r="H36" s="1"/>
      <c r="I36" s="1"/>
      <c r="J36" s="1"/>
      <c r="K36" s="1"/>
      <c r="L36" s="1"/>
      <c r="M36" s="100"/>
    </row>
    <row r="37" spans="1:13" ht="15.6" x14ac:dyDescent="0.3">
      <c r="A37" s="98"/>
      <c r="B37" s="1"/>
      <c r="C37" s="102" t="s">
        <v>96</v>
      </c>
      <c r="D37" s="1"/>
      <c r="E37" s="1"/>
      <c r="F37" s="1"/>
      <c r="G37" s="1"/>
      <c r="H37" s="1"/>
      <c r="I37" s="1"/>
      <c r="J37" s="1"/>
      <c r="K37" s="1"/>
      <c r="L37" s="1"/>
      <c r="M37" s="100"/>
    </row>
    <row r="38" spans="1:13" ht="15.6" x14ac:dyDescent="0.3">
      <c r="A38" s="98"/>
      <c r="B38" s="36" t="s">
        <v>92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00"/>
    </row>
    <row r="39" spans="1:13" ht="15.6" x14ac:dyDescent="0.3">
      <c r="A39" s="98"/>
      <c r="B39" s="36" t="s">
        <v>93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00"/>
    </row>
    <row r="40" spans="1:13" ht="15.6" x14ac:dyDescent="0.3">
      <c r="A40" s="98"/>
      <c r="B40" s="36"/>
      <c r="C40" s="1"/>
      <c r="D40" s="1"/>
      <c r="E40" s="1"/>
      <c r="F40" s="1"/>
      <c r="G40" s="1"/>
      <c r="H40" s="1"/>
      <c r="I40" s="1"/>
      <c r="J40" s="1"/>
      <c r="K40" s="1"/>
      <c r="L40" s="1"/>
      <c r="M40" s="100"/>
    </row>
    <row r="41" spans="1:13" ht="16.2" thickBot="1" x14ac:dyDescent="0.35">
      <c r="A41" s="103"/>
      <c r="B41" s="104" t="s">
        <v>86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6"/>
    </row>
  </sheetData>
  <mergeCells count="3">
    <mergeCell ref="B33:D33"/>
    <mergeCell ref="A26:L26"/>
    <mergeCell ref="H29:M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F2" sqref="F2"/>
    </sheetView>
  </sheetViews>
  <sheetFormatPr defaultColWidth="8.6640625" defaultRowHeight="14.4" x14ac:dyDescent="0.3"/>
  <cols>
    <col min="2" max="2" width="29.6640625" bestFit="1" customWidth="1"/>
  </cols>
  <sheetData>
    <row r="1" spans="1:11" x14ac:dyDescent="0.3">
      <c r="A1" s="7" t="s">
        <v>8</v>
      </c>
      <c r="B1" s="8" t="s">
        <v>43</v>
      </c>
      <c r="F1" t="s">
        <v>48</v>
      </c>
      <c r="H1" t="s">
        <v>49</v>
      </c>
    </row>
    <row r="2" spans="1:11" x14ac:dyDescent="0.3">
      <c r="A2" s="4" t="s">
        <v>13</v>
      </c>
      <c r="B2" s="4" t="s">
        <v>42</v>
      </c>
      <c r="F2" t="s">
        <v>97</v>
      </c>
      <c r="K2" t="s">
        <v>4</v>
      </c>
    </row>
    <row r="3" spans="1:11" x14ac:dyDescent="0.3">
      <c r="A3" s="4" t="s">
        <v>41</v>
      </c>
      <c r="B3" s="4" t="s">
        <v>45</v>
      </c>
    </row>
    <row r="4" spans="1:11" x14ac:dyDescent="0.3">
      <c r="A4" s="6" t="s">
        <v>9</v>
      </c>
      <c r="B4" s="6" t="s">
        <v>44</v>
      </c>
    </row>
    <row r="5" spans="1:11" x14ac:dyDescent="0.3">
      <c r="A5" s="6" t="s">
        <v>10</v>
      </c>
      <c r="B5" s="6" t="s">
        <v>40</v>
      </c>
    </row>
    <row r="6" spans="1:11" x14ac:dyDescent="0.3">
      <c r="A6" s="6" t="s">
        <v>11</v>
      </c>
      <c r="B6" s="6" t="s">
        <v>40</v>
      </c>
    </row>
    <row r="7" spans="1:11" x14ac:dyDescent="0.3">
      <c r="A7" s="5" t="s">
        <v>12</v>
      </c>
      <c r="B7" s="5" t="s">
        <v>39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="56" zoomScaleNormal="56" zoomScalePageLayoutView="125" workbookViewId="0">
      <selection activeCell="T37" sqref="T37"/>
    </sheetView>
  </sheetViews>
  <sheetFormatPr defaultColWidth="8.6640625" defaultRowHeight="14.4" x14ac:dyDescent="0.3"/>
  <cols>
    <col min="1" max="1" width="13.44140625" customWidth="1"/>
    <col min="8" max="8" width="13.5546875" bestFit="1" customWidth="1"/>
    <col min="18" max="18" width="14.6640625" bestFit="1" customWidth="1"/>
    <col min="19" max="20" width="17.6640625" bestFit="1" customWidth="1"/>
    <col min="21" max="21" width="22.33203125" bestFit="1" customWidth="1"/>
  </cols>
  <sheetData>
    <row r="1" spans="1:21" ht="15.6" x14ac:dyDescent="0.3">
      <c r="A1" s="9" t="s">
        <v>1</v>
      </c>
      <c r="B1" s="114" t="s">
        <v>50</v>
      </c>
      <c r="C1" s="114"/>
      <c r="D1" s="114"/>
      <c r="E1" s="114"/>
      <c r="F1" s="10"/>
      <c r="G1" s="10"/>
      <c r="H1" s="11" t="s">
        <v>1</v>
      </c>
      <c r="I1" s="115" t="s">
        <v>51</v>
      </c>
      <c r="J1" s="115"/>
      <c r="K1" s="115"/>
      <c r="L1" s="115"/>
      <c r="M1" s="115"/>
      <c r="N1" s="115"/>
      <c r="O1" s="115"/>
      <c r="P1" s="116"/>
      <c r="Q1" s="12"/>
      <c r="R1" s="59" t="s">
        <v>1</v>
      </c>
      <c r="S1" s="60" t="s">
        <v>72</v>
      </c>
      <c r="T1" s="60" t="s">
        <v>71</v>
      </c>
      <c r="U1" s="61"/>
    </row>
    <row r="2" spans="1:21" ht="93.6" x14ac:dyDescent="0.3">
      <c r="A2" s="13" t="s">
        <v>0</v>
      </c>
      <c r="B2" s="13" t="s">
        <v>2</v>
      </c>
      <c r="C2" s="13" t="s">
        <v>6</v>
      </c>
      <c r="D2" s="13" t="s">
        <v>33</v>
      </c>
      <c r="E2" s="13" t="s">
        <v>59</v>
      </c>
      <c r="F2" s="14"/>
      <c r="G2" s="14"/>
      <c r="H2" s="52" t="s">
        <v>52</v>
      </c>
      <c r="I2" s="54" t="s">
        <v>47</v>
      </c>
      <c r="J2" s="54" t="s">
        <v>14</v>
      </c>
      <c r="K2" s="54" t="s">
        <v>53</v>
      </c>
      <c r="L2" s="54" t="s">
        <v>28</v>
      </c>
      <c r="M2" s="53" t="s">
        <v>29</v>
      </c>
      <c r="N2" s="53" t="s">
        <v>37</v>
      </c>
      <c r="O2" s="53" t="s">
        <v>74</v>
      </c>
      <c r="P2" s="55" t="s">
        <v>73</v>
      </c>
      <c r="Q2" s="15"/>
      <c r="R2" s="52" t="s">
        <v>52</v>
      </c>
      <c r="S2" s="117" t="s">
        <v>75</v>
      </c>
      <c r="T2" s="117"/>
      <c r="U2" s="56" t="s">
        <v>76</v>
      </c>
    </row>
    <row r="3" spans="1:21" ht="15.6" x14ac:dyDescent="0.3">
      <c r="A3" s="16" t="s">
        <v>4</v>
      </c>
      <c r="B3" s="17">
        <v>15.49</v>
      </c>
      <c r="C3" s="17">
        <v>72.930000000000007</v>
      </c>
      <c r="D3" s="17">
        <v>55.38</v>
      </c>
      <c r="E3" s="17">
        <f>SUM(M4:M9)</f>
        <v>27.93</v>
      </c>
      <c r="F3" s="18"/>
      <c r="G3" s="18"/>
      <c r="H3" s="19" t="s">
        <v>4</v>
      </c>
      <c r="I3" s="20"/>
      <c r="J3" s="21"/>
      <c r="K3" s="21"/>
      <c r="L3" s="21"/>
      <c r="M3" s="21"/>
      <c r="N3" s="21"/>
      <c r="O3" s="21"/>
      <c r="P3" s="22"/>
      <c r="Q3" s="15"/>
      <c r="R3" s="19" t="s">
        <v>4</v>
      </c>
      <c r="S3" s="20"/>
      <c r="T3" s="20"/>
      <c r="U3" s="23"/>
    </row>
    <row r="4" spans="1:21" ht="15.6" x14ac:dyDescent="0.3">
      <c r="A4" s="16" t="s">
        <v>5</v>
      </c>
      <c r="B4" s="17">
        <v>15.77</v>
      </c>
      <c r="C4" s="17">
        <v>86.48</v>
      </c>
      <c r="D4" s="17">
        <f>C4-B4</f>
        <v>70.710000000000008</v>
      </c>
      <c r="E4" s="17">
        <f>SUM(M12:M17)</f>
        <v>26.379999999999995</v>
      </c>
      <c r="F4" s="18"/>
      <c r="G4" s="18"/>
      <c r="H4" s="24" t="s">
        <v>46</v>
      </c>
      <c r="I4" s="25">
        <v>3.0000000000000001E-3</v>
      </c>
      <c r="J4" s="26">
        <v>5.28</v>
      </c>
      <c r="K4" s="26"/>
      <c r="L4" s="26">
        <v>5.79</v>
      </c>
      <c r="M4" s="27">
        <f t="shared" ref="M4:M10" si="0">L4-J4</f>
        <v>0.50999999999999979</v>
      </c>
      <c r="N4" s="28">
        <f t="shared" ref="N4:N9" si="1">(M4)</f>
        <v>0.50999999999999979</v>
      </c>
      <c r="O4" s="29">
        <f t="shared" ref="O4:O9" si="2">(N4/$E$3)*100</f>
        <v>1.8259935553168627</v>
      </c>
      <c r="P4" s="30">
        <f>O4</f>
        <v>1.8259935553168627</v>
      </c>
      <c r="Q4" s="15"/>
      <c r="R4" s="24" t="s">
        <v>39</v>
      </c>
      <c r="S4" s="16">
        <f>P4</f>
        <v>1.8259935553168627</v>
      </c>
      <c r="T4" s="16">
        <f>SH_Calc!S4</f>
        <v>0.30598584815452307</v>
      </c>
      <c r="U4" s="31">
        <f>S4-T4</f>
        <v>1.5200077071623397</v>
      </c>
    </row>
    <row r="5" spans="1:21" ht="46.8" x14ac:dyDescent="0.3">
      <c r="A5" s="32" t="s">
        <v>60</v>
      </c>
      <c r="B5" s="17">
        <v>15.48</v>
      </c>
      <c r="C5" s="17">
        <v>184.17</v>
      </c>
      <c r="D5" s="17">
        <f>168.69+163.49</f>
        <v>332.18</v>
      </c>
      <c r="E5" s="17">
        <f>SUM(M20:M25)</f>
        <v>119</v>
      </c>
      <c r="F5" s="18"/>
      <c r="G5" s="18"/>
      <c r="H5" s="24" t="s">
        <v>55</v>
      </c>
      <c r="I5" s="25">
        <v>6.0000000000000001E-3</v>
      </c>
      <c r="J5" s="26">
        <v>6.68</v>
      </c>
      <c r="K5" s="26"/>
      <c r="L5" s="26">
        <v>9.09</v>
      </c>
      <c r="M5" s="27">
        <f t="shared" si="0"/>
        <v>2.41</v>
      </c>
      <c r="N5" s="28">
        <f t="shared" si="1"/>
        <v>2.41</v>
      </c>
      <c r="O5" s="29">
        <f t="shared" si="2"/>
        <v>8.6287146437522395</v>
      </c>
      <c r="P5" s="30">
        <f>O5+P4</f>
        <v>10.454708199069103</v>
      </c>
      <c r="Q5" s="15"/>
      <c r="R5" s="24" t="s">
        <v>68</v>
      </c>
      <c r="S5" s="16">
        <f>(P6-P4)</f>
        <v>40.06444683136413</v>
      </c>
      <c r="T5" s="16">
        <f>SH_Calc!S6-SH_Calc!S4</f>
        <v>21.935360489577359</v>
      </c>
      <c r="U5" s="31">
        <f t="shared" ref="U5:U7" si="3">S5-T5</f>
        <v>18.12908634178677</v>
      </c>
    </row>
    <row r="6" spans="1:21" ht="15.6" x14ac:dyDescent="0.3">
      <c r="A6" s="16" t="s">
        <v>57</v>
      </c>
      <c r="B6" s="17">
        <v>15.48</v>
      </c>
      <c r="C6" s="17">
        <v>133.82</v>
      </c>
      <c r="D6" s="17">
        <f>C6-B6</f>
        <v>118.33999999999999</v>
      </c>
      <c r="E6" s="17">
        <f>SUM(M28:M33)</f>
        <v>12.07</v>
      </c>
      <c r="F6" s="18"/>
      <c r="G6" s="18"/>
      <c r="H6" s="24" t="s">
        <v>56</v>
      </c>
      <c r="I6" s="25">
        <v>0.01</v>
      </c>
      <c r="J6" s="26">
        <v>5.7</v>
      </c>
      <c r="K6" s="26"/>
      <c r="L6" s="26">
        <v>14.48</v>
      </c>
      <c r="M6" s="27">
        <f t="shared" si="0"/>
        <v>8.7800000000000011</v>
      </c>
      <c r="N6" s="28">
        <f t="shared" si="1"/>
        <v>8.7800000000000011</v>
      </c>
      <c r="O6" s="29">
        <f t="shared" si="2"/>
        <v>31.435732187611894</v>
      </c>
      <c r="P6" s="30">
        <f>O6+P5</f>
        <v>41.890440386680993</v>
      </c>
      <c r="Q6" s="15"/>
      <c r="R6" s="24" t="s">
        <v>69</v>
      </c>
      <c r="S6" s="16">
        <f>(P8-P6)</f>
        <v>52.09452201933405</v>
      </c>
      <c r="T6" s="16">
        <f>SH_Calc!S8-SH_Calc!S6</f>
        <v>76.458213807611386</v>
      </c>
      <c r="U6" s="31">
        <f>S6-T6</f>
        <v>-24.363691788277336</v>
      </c>
    </row>
    <row r="7" spans="1:21" ht="15.6" x14ac:dyDescent="0.3">
      <c r="A7" s="15"/>
      <c r="B7" s="15"/>
      <c r="C7" s="15"/>
      <c r="D7" s="15"/>
      <c r="E7" s="18"/>
      <c r="F7" s="18"/>
      <c r="G7" s="18"/>
      <c r="H7" s="33">
        <v>230</v>
      </c>
      <c r="I7" s="34">
        <v>6.25E-2</v>
      </c>
      <c r="J7" s="26">
        <v>6.88</v>
      </c>
      <c r="K7" s="26"/>
      <c r="L7" s="26">
        <v>9.9700000000000006</v>
      </c>
      <c r="M7" s="27">
        <f t="shared" si="0"/>
        <v>3.0900000000000007</v>
      </c>
      <c r="N7" s="28">
        <f t="shared" si="1"/>
        <v>3.0900000000000007</v>
      </c>
      <c r="O7" s="29">
        <f t="shared" si="2"/>
        <v>11.063372717508059</v>
      </c>
      <c r="P7" s="30">
        <f>O7+P6</f>
        <v>52.953813104189052</v>
      </c>
      <c r="Q7" s="15"/>
      <c r="R7" s="33" t="s">
        <v>70</v>
      </c>
      <c r="S7" s="16">
        <f>(P9-P8)</f>
        <v>6.0150375939849567</v>
      </c>
      <c r="T7" s="16">
        <f>SH_Calc!S9-SH_Calc!S8</f>
        <v>1.3004398546567302</v>
      </c>
      <c r="U7" s="31">
        <f t="shared" si="3"/>
        <v>4.7145977393282266</v>
      </c>
    </row>
    <row r="8" spans="1:21" ht="15.6" x14ac:dyDescent="0.3">
      <c r="A8" s="15"/>
      <c r="B8" s="15"/>
      <c r="C8" s="15"/>
      <c r="D8" s="15"/>
      <c r="E8" s="15"/>
      <c r="F8" s="15"/>
      <c r="G8" s="15"/>
      <c r="H8" s="33">
        <v>100</v>
      </c>
      <c r="I8" s="34">
        <v>0.15</v>
      </c>
      <c r="J8" s="26">
        <v>5.49</v>
      </c>
      <c r="K8" s="26"/>
      <c r="L8" s="26">
        <v>16.95</v>
      </c>
      <c r="M8" s="27">
        <f t="shared" si="0"/>
        <v>11.459999999999999</v>
      </c>
      <c r="N8" s="28">
        <f t="shared" si="1"/>
        <v>11.459999999999999</v>
      </c>
      <c r="O8" s="29">
        <f t="shared" si="2"/>
        <v>41.031149301825991</v>
      </c>
      <c r="P8" s="30">
        <f>O8+P7</f>
        <v>93.984962406015043</v>
      </c>
      <c r="Q8" s="15"/>
      <c r="R8" s="19" t="s">
        <v>5</v>
      </c>
      <c r="S8" s="20"/>
      <c r="T8" s="20"/>
      <c r="U8" s="23"/>
    </row>
    <row r="9" spans="1:21" ht="15.6" x14ac:dyDescent="0.3">
      <c r="A9" s="35">
        <v>41597</v>
      </c>
      <c r="B9" s="15"/>
      <c r="C9" s="36"/>
      <c r="D9" s="36" t="s">
        <v>36</v>
      </c>
      <c r="E9" s="15"/>
      <c r="F9" s="15"/>
      <c r="G9" s="15"/>
      <c r="H9" s="24">
        <v>10</v>
      </c>
      <c r="I9" s="25">
        <v>2</v>
      </c>
      <c r="J9" s="26">
        <v>5.36</v>
      </c>
      <c r="K9" s="26"/>
      <c r="L9" s="26">
        <v>7.04</v>
      </c>
      <c r="M9" s="27">
        <f t="shared" si="0"/>
        <v>1.6799999999999997</v>
      </c>
      <c r="N9" s="28">
        <f t="shared" si="1"/>
        <v>1.6799999999999997</v>
      </c>
      <c r="O9" s="29">
        <f t="shared" si="2"/>
        <v>6.0150375939849612</v>
      </c>
      <c r="P9" s="30">
        <f>O9+P8</f>
        <v>100</v>
      </c>
      <c r="Q9" s="15"/>
      <c r="R9" s="24" t="s">
        <v>39</v>
      </c>
      <c r="S9" s="16">
        <f>P12</f>
        <v>2.1607278241091752</v>
      </c>
      <c r="T9" s="16">
        <f>SH_Calc!S12</f>
        <v>0.51173991571342536</v>
      </c>
      <c r="U9" s="31">
        <f>S9-T9</f>
        <v>1.6489879083957497</v>
      </c>
    </row>
    <row r="10" spans="1:21" ht="14.4" customHeight="1" x14ac:dyDescent="0.3">
      <c r="A10" s="113" t="s">
        <v>58</v>
      </c>
      <c r="B10" s="15"/>
      <c r="C10" s="37"/>
      <c r="D10" s="36">
        <v>440.08</v>
      </c>
      <c r="E10" s="15"/>
      <c r="F10" s="15"/>
      <c r="G10" s="15"/>
      <c r="H10" s="33">
        <v>8</v>
      </c>
      <c r="I10" s="34">
        <v>2.38</v>
      </c>
      <c r="J10" s="26">
        <v>5.63</v>
      </c>
      <c r="K10" s="26"/>
      <c r="L10" s="26">
        <v>33.1</v>
      </c>
      <c r="M10" s="27">
        <f t="shared" si="0"/>
        <v>27.470000000000002</v>
      </c>
      <c r="N10" s="28"/>
      <c r="O10" s="29"/>
      <c r="P10" s="30"/>
      <c r="Q10" s="15"/>
      <c r="R10" s="24" t="s">
        <v>68</v>
      </c>
      <c r="S10" s="16">
        <f>P14-P12</f>
        <v>59.325246398786959</v>
      </c>
      <c r="T10" s="16">
        <f>SH_Calc!S14-SH_Calc!S12</f>
        <v>45.499698976520165</v>
      </c>
      <c r="U10" s="31">
        <f t="shared" ref="U10:U12" si="4">S10-T10</f>
        <v>13.825547422266794</v>
      </c>
    </row>
    <row r="11" spans="1:21" ht="15.6" x14ac:dyDescent="0.3">
      <c r="A11" s="113"/>
      <c r="B11" s="15"/>
      <c r="C11" s="37"/>
      <c r="D11" s="36">
        <v>359.62</v>
      </c>
      <c r="E11" s="15"/>
      <c r="F11" s="15"/>
      <c r="G11" s="15"/>
      <c r="H11" s="19" t="s">
        <v>5</v>
      </c>
      <c r="I11" s="20"/>
      <c r="J11" s="21"/>
      <c r="K11" s="21"/>
      <c r="L11" s="21"/>
      <c r="M11" s="21"/>
      <c r="N11" s="21"/>
      <c r="O11" s="21"/>
      <c r="P11" s="22"/>
      <c r="Q11" s="15"/>
      <c r="R11" s="24" t="s">
        <v>69</v>
      </c>
      <c r="S11" s="16">
        <f>P16-P14</f>
        <v>37.414708112206213</v>
      </c>
      <c r="T11" s="16">
        <f>SH_Calc!S16-SH_Calc!S14</f>
        <v>42.895845875978331</v>
      </c>
      <c r="U11" s="31">
        <f>S11-T11</f>
        <v>-5.4811377637721179</v>
      </c>
    </row>
    <row r="12" spans="1:21" ht="15.6" x14ac:dyDescent="0.3">
      <c r="A12" s="113"/>
      <c r="B12" s="15"/>
      <c r="C12" s="36"/>
      <c r="D12" s="36"/>
      <c r="E12" s="15"/>
      <c r="F12" s="15"/>
      <c r="G12" s="15"/>
      <c r="H12" s="38" t="s">
        <v>46</v>
      </c>
      <c r="I12" s="39">
        <v>3.0000000000000001E-3</v>
      </c>
      <c r="J12" s="40">
        <v>5.88</v>
      </c>
      <c r="K12" s="40"/>
      <c r="L12" s="40">
        <v>6.45</v>
      </c>
      <c r="M12" s="41">
        <f t="shared" ref="M12:M18" si="5">L12-J12</f>
        <v>0.57000000000000028</v>
      </c>
      <c r="N12" s="28">
        <f t="shared" ref="N12:N17" si="6">(M12/$E$4)*100</f>
        <v>2.1607278241091752</v>
      </c>
      <c r="O12" s="29">
        <f t="shared" ref="O12:O17" si="7">N12</f>
        <v>2.1607278241091752</v>
      </c>
      <c r="P12" s="30">
        <f t="shared" ref="P12:P17" si="8">O12+P11</f>
        <v>2.1607278241091752</v>
      </c>
      <c r="Q12" s="15"/>
      <c r="R12" s="33" t="s">
        <v>70</v>
      </c>
      <c r="S12" s="16">
        <f>P17-P16</f>
        <v>1.0993176648976544</v>
      </c>
      <c r="T12" s="16">
        <f>SH_Calc!S17-SH_Calc!S16</f>
        <v>11.092715231788077</v>
      </c>
      <c r="U12" s="31">
        <f t="shared" si="4"/>
        <v>-9.9933975668904225</v>
      </c>
    </row>
    <row r="13" spans="1:21" ht="15.6" x14ac:dyDescent="0.3">
      <c r="A13" s="113"/>
      <c r="B13" s="15"/>
      <c r="C13" s="15"/>
      <c r="D13" s="15"/>
      <c r="E13" s="15"/>
      <c r="F13" s="15"/>
      <c r="G13" s="15"/>
      <c r="H13" s="38" t="s">
        <v>55</v>
      </c>
      <c r="I13" s="39">
        <v>6.0000000000000001E-3</v>
      </c>
      <c r="J13" s="40">
        <v>6.44</v>
      </c>
      <c r="K13" s="40"/>
      <c r="L13" s="40">
        <v>16.239999999999998</v>
      </c>
      <c r="M13" s="41">
        <f t="shared" si="5"/>
        <v>9.7999999999999972</v>
      </c>
      <c r="N13" s="28">
        <f t="shared" si="6"/>
        <v>37.14935557240333</v>
      </c>
      <c r="O13" s="29">
        <f t="shared" si="7"/>
        <v>37.14935557240333</v>
      </c>
      <c r="P13" s="30">
        <f t="shared" si="8"/>
        <v>39.310083396512503</v>
      </c>
      <c r="Q13" s="15"/>
      <c r="R13" s="19" t="s">
        <v>61</v>
      </c>
      <c r="S13" s="20"/>
      <c r="T13" s="20"/>
      <c r="U13" s="23"/>
    </row>
    <row r="14" spans="1:21" ht="15.6" x14ac:dyDescent="0.3">
      <c r="A14" s="113"/>
      <c r="B14" s="15"/>
      <c r="C14" s="15"/>
      <c r="D14" s="15"/>
      <c r="E14" s="15"/>
      <c r="F14" s="15"/>
      <c r="G14" s="15"/>
      <c r="H14" s="38" t="s">
        <v>56</v>
      </c>
      <c r="I14" s="39">
        <v>0.01</v>
      </c>
      <c r="J14" s="40">
        <v>5.93</v>
      </c>
      <c r="K14" s="40"/>
      <c r="L14" s="40">
        <v>11.78</v>
      </c>
      <c r="M14" s="41">
        <f t="shared" si="5"/>
        <v>5.85</v>
      </c>
      <c r="N14" s="28">
        <f t="shared" si="6"/>
        <v>22.175890826383625</v>
      </c>
      <c r="O14" s="29">
        <f t="shared" si="7"/>
        <v>22.175890826383625</v>
      </c>
      <c r="P14" s="30">
        <f t="shared" si="8"/>
        <v>61.485974222896132</v>
      </c>
      <c r="Q14" s="15"/>
      <c r="R14" s="24" t="s">
        <v>39</v>
      </c>
      <c r="S14" s="16">
        <f>P20</f>
        <v>0.73109243697478987</v>
      </c>
      <c r="T14" s="57" t="s">
        <v>27</v>
      </c>
      <c r="U14" s="58" t="s">
        <v>27</v>
      </c>
    </row>
    <row r="15" spans="1:21" ht="15.6" x14ac:dyDescent="0.3">
      <c r="A15" s="113"/>
      <c r="B15" s="15"/>
      <c r="C15" s="15"/>
      <c r="D15" s="15"/>
      <c r="E15" s="15"/>
      <c r="F15" s="15"/>
      <c r="G15" s="15"/>
      <c r="H15" s="42">
        <v>230</v>
      </c>
      <c r="I15" s="16">
        <v>6.25E-2</v>
      </c>
      <c r="J15" s="40">
        <v>6.07</v>
      </c>
      <c r="K15" s="40"/>
      <c r="L15" s="40">
        <v>8.51</v>
      </c>
      <c r="M15" s="41">
        <f t="shared" si="5"/>
        <v>2.4399999999999995</v>
      </c>
      <c r="N15" s="28">
        <f t="shared" si="6"/>
        <v>9.2494313874147078</v>
      </c>
      <c r="O15" s="29">
        <f t="shared" si="7"/>
        <v>9.2494313874147078</v>
      </c>
      <c r="P15" s="30">
        <f t="shared" si="8"/>
        <v>70.735405610310835</v>
      </c>
      <c r="Q15" s="15"/>
      <c r="R15" s="24" t="s">
        <v>68</v>
      </c>
      <c r="S15" s="16">
        <f>P22-P20</f>
        <v>52.445378151260499</v>
      </c>
      <c r="T15" s="57" t="s">
        <v>27</v>
      </c>
      <c r="U15" s="58" t="s">
        <v>27</v>
      </c>
    </row>
    <row r="16" spans="1:21" ht="15.6" x14ac:dyDescent="0.3">
      <c r="A16" s="15"/>
      <c r="B16" s="15"/>
      <c r="C16" s="15"/>
      <c r="D16" s="15"/>
      <c r="E16" s="15"/>
      <c r="F16" s="15"/>
      <c r="G16" s="15"/>
      <c r="H16" s="42">
        <v>100</v>
      </c>
      <c r="I16" s="16">
        <v>0.15</v>
      </c>
      <c r="J16" s="40">
        <v>5.21</v>
      </c>
      <c r="K16" s="40"/>
      <c r="L16" s="40">
        <v>12.64</v>
      </c>
      <c r="M16" s="41">
        <f t="shared" si="5"/>
        <v>7.4300000000000006</v>
      </c>
      <c r="N16" s="28">
        <f t="shared" si="6"/>
        <v>28.165276724791514</v>
      </c>
      <c r="O16" s="29">
        <f t="shared" si="7"/>
        <v>28.165276724791514</v>
      </c>
      <c r="P16" s="30">
        <f t="shared" si="8"/>
        <v>98.900682335102346</v>
      </c>
      <c r="Q16" s="15"/>
      <c r="R16" s="24" t="s">
        <v>69</v>
      </c>
      <c r="S16" s="16">
        <f>P24-P22</f>
        <v>42.756302521008408</v>
      </c>
      <c r="T16" s="57" t="s">
        <v>27</v>
      </c>
      <c r="U16" s="58" t="s">
        <v>27</v>
      </c>
    </row>
    <row r="17" spans="1:21" ht="15.6" x14ac:dyDescent="0.3">
      <c r="A17" s="15"/>
      <c r="B17" s="15"/>
      <c r="C17" s="15"/>
      <c r="D17" s="15"/>
      <c r="E17" s="15"/>
      <c r="F17" s="15"/>
      <c r="G17" s="15"/>
      <c r="H17" s="38">
        <v>10</v>
      </c>
      <c r="I17" s="39">
        <v>2</v>
      </c>
      <c r="J17" s="40">
        <v>5.86</v>
      </c>
      <c r="K17" s="40"/>
      <c r="L17" s="40">
        <v>6.15</v>
      </c>
      <c r="M17" s="41">
        <f t="shared" si="5"/>
        <v>0.29000000000000004</v>
      </c>
      <c r="N17" s="28">
        <f t="shared" si="6"/>
        <v>1.0993176648976501</v>
      </c>
      <c r="O17" s="29">
        <f t="shared" si="7"/>
        <v>1.0993176648976501</v>
      </c>
      <c r="P17" s="30">
        <f t="shared" si="8"/>
        <v>100</v>
      </c>
      <c r="Q17" s="15"/>
      <c r="R17" s="33" t="s">
        <v>70</v>
      </c>
      <c r="S17" s="16">
        <f>P25-P24</f>
        <v>4.0672268907563023</v>
      </c>
      <c r="T17" s="57" t="s">
        <v>27</v>
      </c>
      <c r="U17" s="58" t="s">
        <v>27</v>
      </c>
    </row>
    <row r="18" spans="1:21" ht="15.6" x14ac:dyDescent="0.3">
      <c r="A18" s="15"/>
      <c r="B18" s="15"/>
      <c r="C18" s="15"/>
      <c r="D18" s="15"/>
      <c r="E18" s="15"/>
      <c r="F18" s="15"/>
      <c r="G18" s="15"/>
      <c r="H18" s="42">
        <v>8</v>
      </c>
      <c r="I18" s="16">
        <v>2.38</v>
      </c>
      <c r="J18" s="40">
        <v>5.98</v>
      </c>
      <c r="K18" s="40"/>
      <c r="L18" s="40">
        <v>50.34</v>
      </c>
      <c r="M18" s="41">
        <f t="shared" si="5"/>
        <v>44.36</v>
      </c>
      <c r="N18" s="28"/>
      <c r="O18" s="29"/>
      <c r="P18" s="30"/>
      <c r="Q18" s="15"/>
      <c r="R18" s="19" t="s">
        <v>57</v>
      </c>
      <c r="S18" s="20"/>
      <c r="T18" s="20"/>
      <c r="U18" s="23"/>
    </row>
    <row r="19" spans="1:21" ht="15.6" x14ac:dyDescent="0.3">
      <c r="A19" s="15"/>
      <c r="B19" s="15"/>
      <c r="C19" s="15"/>
      <c r="D19" s="15"/>
      <c r="E19" s="15"/>
      <c r="F19" s="15"/>
      <c r="G19" s="15"/>
      <c r="H19" s="19" t="s">
        <v>61</v>
      </c>
      <c r="I19" s="20"/>
      <c r="J19" s="21"/>
      <c r="K19" s="21"/>
      <c r="L19" s="21"/>
      <c r="M19" s="21"/>
      <c r="N19" s="21"/>
      <c r="O19" s="21"/>
      <c r="P19" s="22"/>
      <c r="Q19" s="15"/>
      <c r="R19" s="24" t="s">
        <v>39</v>
      </c>
      <c r="S19" s="16">
        <f>P28</f>
        <v>0.57995028997514741</v>
      </c>
      <c r="T19" s="16">
        <f>SH_Calc!S20</f>
        <v>0.55094339622641508</v>
      </c>
      <c r="U19" s="31">
        <f>S19-T19</f>
        <v>2.9006893748732332E-2</v>
      </c>
    </row>
    <row r="20" spans="1:21" ht="15.6" x14ac:dyDescent="0.3">
      <c r="A20" s="15"/>
      <c r="B20" s="15"/>
      <c r="C20" s="15"/>
      <c r="D20" s="15"/>
      <c r="E20" s="15"/>
      <c r="F20" s="15"/>
      <c r="G20" s="15"/>
      <c r="H20" s="38" t="s">
        <v>46</v>
      </c>
      <c r="I20" s="39">
        <v>3.0000000000000001E-3</v>
      </c>
      <c r="J20" s="16">
        <v>5.63</v>
      </c>
      <c r="K20" s="40"/>
      <c r="L20" s="40"/>
      <c r="M20" s="41">
        <v>0.87</v>
      </c>
      <c r="N20" s="28">
        <f t="shared" ref="N20:N25" si="9">(M20/$E$5)*100</f>
        <v>0.73109243697478987</v>
      </c>
      <c r="O20" s="28">
        <f t="shared" ref="O20:O25" si="10">N20</f>
        <v>0.73109243697478987</v>
      </c>
      <c r="P20" s="30">
        <f t="shared" ref="P20:P25" si="11">O20+P19</f>
        <v>0.73109243697478987</v>
      </c>
      <c r="Q20" s="15"/>
      <c r="R20" s="24" t="s">
        <v>68</v>
      </c>
      <c r="S20" s="16">
        <f>P30-P28</f>
        <v>49.875724937862465</v>
      </c>
      <c r="T20" s="16">
        <f>SH_Calc!S22-SH_Calc!S20</f>
        <v>50.203773584905662</v>
      </c>
      <c r="U20" s="31">
        <f t="shared" ref="U20:U22" si="12">S20-T20</f>
        <v>-0.32804864704319669</v>
      </c>
    </row>
    <row r="21" spans="1:21" ht="15.6" x14ac:dyDescent="0.3">
      <c r="A21" s="15"/>
      <c r="B21" s="15"/>
      <c r="C21" s="15"/>
      <c r="D21" s="15"/>
      <c r="E21" s="15"/>
      <c r="F21" s="15"/>
      <c r="G21" s="15"/>
      <c r="H21" s="38" t="s">
        <v>55</v>
      </c>
      <c r="I21" s="39">
        <v>6.0000000000000001E-3</v>
      </c>
      <c r="J21" s="16">
        <v>6.21</v>
      </c>
      <c r="K21" s="40"/>
      <c r="L21" s="40"/>
      <c r="M21" s="41">
        <v>11.08</v>
      </c>
      <c r="N21" s="28">
        <f t="shared" si="9"/>
        <v>9.3109243697478981</v>
      </c>
      <c r="O21" s="28">
        <f t="shared" si="10"/>
        <v>9.3109243697478981</v>
      </c>
      <c r="P21" s="30">
        <f t="shared" si="11"/>
        <v>10.042016806722687</v>
      </c>
      <c r="Q21" s="15"/>
      <c r="R21" s="24" t="s">
        <v>69</v>
      </c>
      <c r="S21" s="16">
        <f>P32-P30</f>
        <v>46.975973487986757</v>
      </c>
      <c r="T21" s="16">
        <f>SH_Calc!S24-SH_Calc!S22</f>
        <v>45.184905660377353</v>
      </c>
      <c r="U21" s="31">
        <f>S21-T21</f>
        <v>1.7910678276094032</v>
      </c>
    </row>
    <row r="22" spans="1:21" ht="16.2" thickBot="1" x14ac:dyDescent="0.35">
      <c r="A22" s="15"/>
      <c r="B22" s="15"/>
      <c r="C22" s="15"/>
      <c r="D22" s="15"/>
      <c r="E22" s="15"/>
      <c r="F22" s="15"/>
      <c r="G22" s="15"/>
      <c r="H22" s="38" t="s">
        <v>56</v>
      </c>
      <c r="I22" s="39">
        <v>0.01</v>
      </c>
      <c r="J22" s="16">
        <v>5.63</v>
      </c>
      <c r="K22" s="40"/>
      <c r="L22" s="40"/>
      <c r="M22" s="41">
        <v>51.33</v>
      </c>
      <c r="N22" s="28">
        <f t="shared" si="9"/>
        <v>43.134453781512605</v>
      </c>
      <c r="O22" s="28">
        <f t="shared" si="10"/>
        <v>43.134453781512605</v>
      </c>
      <c r="P22" s="30">
        <f t="shared" si="11"/>
        <v>53.17647058823529</v>
      </c>
      <c r="Q22" s="15"/>
      <c r="R22" s="43" t="s">
        <v>70</v>
      </c>
      <c r="S22" s="44">
        <f>P33-P32</f>
        <v>2.5683512841756482</v>
      </c>
      <c r="T22" s="44">
        <f>SH_Calc!S25-SH_Calc!S24</f>
        <v>4.0603773584905696</v>
      </c>
      <c r="U22" s="45">
        <f t="shared" si="12"/>
        <v>-1.4920260743149214</v>
      </c>
    </row>
    <row r="23" spans="1:21" ht="15.6" x14ac:dyDescent="0.3">
      <c r="A23" s="15"/>
      <c r="B23" s="15"/>
      <c r="C23" s="15"/>
      <c r="D23" s="15"/>
      <c r="E23" s="15"/>
      <c r="F23" s="15"/>
      <c r="G23" s="15"/>
      <c r="H23" s="42">
        <v>230</v>
      </c>
      <c r="I23" s="16">
        <v>6.25E-2</v>
      </c>
      <c r="J23" s="16">
        <v>5.88</v>
      </c>
      <c r="K23" s="40"/>
      <c r="L23" s="40"/>
      <c r="M23" s="41">
        <v>10.44</v>
      </c>
      <c r="N23" s="28">
        <f t="shared" si="9"/>
        <v>8.773109243697478</v>
      </c>
      <c r="O23" s="28">
        <f t="shared" si="10"/>
        <v>8.773109243697478</v>
      </c>
      <c r="P23" s="30">
        <f t="shared" si="11"/>
        <v>61.949579831932766</v>
      </c>
      <c r="Q23" s="15"/>
      <c r="R23" s="15"/>
      <c r="S23" s="15"/>
      <c r="T23" s="15"/>
    </row>
    <row r="24" spans="1:21" ht="15.6" x14ac:dyDescent="0.3">
      <c r="A24" s="15"/>
      <c r="B24" s="15"/>
      <c r="C24" s="15"/>
      <c r="D24" s="15"/>
      <c r="E24" s="15"/>
      <c r="F24" s="15"/>
      <c r="G24" s="15"/>
      <c r="H24" s="42">
        <v>100</v>
      </c>
      <c r="I24" s="16">
        <v>0.15</v>
      </c>
      <c r="J24" s="40">
        <v>5.58</v>
      </c>
      <c r="K24" s="40"/>
      <c r="L24" s="40"/>
      <c r="M24" s="41">
        <v>40.44</v>
      </c>
      <c r="N24" s="28">
        <f t="shared" si="9"/>
        <v>33.983193277310924</v>
      </c>
      <c r="O24" s="28">
        <f t="shared" si="10"/>
        <v>33.983193277310924</v>
      </c>
      <c r="P24" s="30">
        <f t="shared" si="11"/>
        <v>95.932773109243698</v>
      </c>
      <c r="Q24" s="15"/>
      <c r="R24" s="15"/>
      <c r="S24" s="15"/>
      <c r="T24" s="15"/>
    </row>
    <row r="25" spans="1:21" ht="15.6" x14ac:dyDescent="0.3">
      <c r="A25" s="15"/>
      <c r="B25" s="15"/>
      <c r="C25" s="15"/>
      <c r="D25" s="15"/>
      <c r="E25" s="15"/>
      <c r="F25" s="15"/>
      <c r="G25" s="15"/>
      <c r="H25" s="38">
        <v>10</v>
      </c>
      <c r="I25" s="39">
        <v>2</v>
      </c>
      <c r="J25" s="40">
        <v>6.38</v>
      </c>
      <c r="K25" s="40"/>
      <c r="L25" s="40"/>
      <c r="M25" s="41">
        <v>4.84</v>
      </c>
      <c r="N25" s="28">
        <f t="shared" si="9"/>
        <v>4.0672268907563023</v>
      </c>
      <c r="O25" s="28">
        <f t="shared" si="10"/>
        <v>4.0672268907563023</v>
      </c>
      <c r="P25" s="30">
        <f t="shared" si="11"/>
        <v>100</v>
      </c>
      <c r="Q25" s="15"/>
      <c r="R25" s="15"/>
      <c r="S25" s="15"/>
      <c r="T25" s="15"/>
    </row>
    <row r="26" spans="1:21" ht="15.6" x14ac:dyDescent="0.3">
      <c r="A26" s="15"/>
      <c r="B26" s="15"/>
      <c r="C26" s="15"/>
      <c r="D26" s="15"/>
      <c r="E26" s="15"/>
      <c r="F26" s="15"/>
      <c r="G26" s="15"/>
      <c r="H26" s="42">
        <v>8</v>
      </c>
      <c r="I26" s="16">
        <v>2.38</v>
      </c>
      <c r="J26" s="40">
        <v>6.01</v>
      </c>
      <c r="K26" s="40"/>
      <c r="L26" s="40"/>
      <c r="M26" s="41">
        <v>214.45</v>
      </c>
      <c r="N26" s="28"/>
      <c r="O26" s="28"/>
      <c r="P26" s="30"/>
      <c r="Q26" s="15"/>
      <c r="R26" s="15"/>
      <c r="S26" s="15"/>
      <c r="T26" s="15"/>
    </row>
    <row r="27" spans="1:21" ht="15.6" x14ac:dyDescent="0.3">
      <c r="A27" s="15"/>
      <c r="B27" s="15"/>
      <c r="C27" s="15"/>
      <c r="D27" s="15"/>
      <c r="E27" s="15"/>
      <c r="F27" s="15"/>
      <c r="G27" s="15"/>
      <c r="H27" s="19" t="s">
        <v>57</v>
      </c>
      <c r="I27" s="20"/>
      <c r="J27" s="21"/>
      <c r="K27" s="21"/>
      <c r="L27" s="21"/>
      <c r="M27" s="21"/>
      <c r="N27" s="21"/>
      <c r="O27" s="21"/>
      <c r="P27" s="22"/>
      <c r="Q27" s="15"/>
      <c r="R27" s="15"/>
      <c r="S27" s="15"/>
      <c r="T27" s="15"/>
    </row>
    <row r="28" spans="1:21" ht="15.6" x14ac:dyDescent="0.3">
      <c r="A28" s="15"/>
      <c r="B28" s="15"/>
      <c r="C28" s="15"/>
      <c r="D28" s="15"/>
      <c r="E28" s="15"/>
      <c r="F28" s="15"/>
      <c r="G28" s="15"/>
      <c r="H28" s="38" t="s">
        <v>46</v>
      </c>
      <c r="I28" s="39">
        <v>3.0000000000000001E-3</v>
      </c>
      <c r="J28" s="40">
        <v>6.55</v>
      </c>
      <c r="K28" s="16"/>
      <c r="L28" s="40">
        <v>6.62</v>
      </c>
      <c r="M28" s="41">
        <f t="shared" ref="M28:M34" si="13">L28-J28</f>
        <v>7.0000000000000284E-2</v>
      </c>
      <c r="N28" s="28">
        <f t="shared" ref="N28:N33" si="14">M28</f>
        <v>7.0000000000000284E-2</v>
      </c>
      <c r="O28" s="29">
        <f t="shared" ref="O28:O33" si="15">(N28/$E$6)*100</f>
        <v>0.57995028997514741</v>
      </c>
      <c r="P28" s="30">
        <f>O28</f>
        <v>0.57995028997514741</v>
      </c>
      <c r="Q28" s="15"/>
      <c r="R28" s="15"/>
      <c r="S28" s="15"/>
      <c r="T28" s="15"/>
    </row>
    <row r="29" spans="1:21" ht="15.6" x14ac:dyDescent="0.3">
      <c r="A29" s="15"/>
      <c r="B29" s="15"/>
      <c r="C29" s="15"/>
      <c r="D29" s="15"/>
      <c r="E29" s="15"/>
      <c r="F29" s="15"/>
      <c r="G29" s="15"/>
      <c r="H29" s="38" t="s">
        <v>55</v>
      </c>
      <c r="I29" s="39">
        <v>6.0000000000000001E-3</v>
      </c>
      <c r="J29" s="16">
        <v>6.21</v>
      </c>
      <c r="K29" s="16"/>
      <c r="L29" s="40">
        <v>6.97</v>
      </c>
      <c r="M29" s="41">
        <f t="shared" si="13"/>
        <v>0.75999999999999979</v>
      </c>
      <c r="N29" s="28">
        <f t="shared" si="14"/>
        <v>0.75999999999999979</v>
      </c>
      <c r="O29" s="29">
        <f t="shared" si="15"/>
        <v>6.2966031483015712</v>
      </c>
      <c r="P29" s="30">
        <f>O29+P28</f>
        <v>6.8765534382767184</v>
      </c>
      <c r="Q29" s="15"/>
      <c r="R29" s="15"/>
      <c r="S29" s="15"/>
      <c r="T29" s="15"/>
    </row>
    <row r="30" spans="1:21" ht="15.6" x14ac:dyDescent="0.3">
      <c r="A30" s="15"/>
      <c r="B30" s="15"/>
      <c r="C30" s="15"/>
      <c r="D30" s="15"/>
      <c r="E30" s="15"/>
      <c r="F30" s="15"/>
      <c r="G30" s="15"/>
      <c r="H30" s="38" t="s">
        <v>56</v>
      </c>
      <c r="I30" s="39">
        <v>0.01</v>
      </c>
      <c r="J30" s="40">
        <v>6.25</v>
      </c>
      <c r="K30" s="16"/>
      <c r="L30" s="40">
        <v>11.51</v>
      </c>
      <c r="M30" s="41">
        <f t="shared" si="13"/>
        <v>5.26</v>
      </c>
      <c r="N30" s="28">
        <f t="shared" si="14"/>
        <v>5.26</v>
      </c>
      <c r="O30" s="29">
        <f t="shared" si="15"/>
        <v>43.579121789560894</v>
      </c>
      <c r="P30" s="30">
        <f>O30+P29</f>
        <v>50.455675227837609</v>
      </c>
      <c r="Q30" s="15"/>
      <c r="R30" s="15"/>
      <c r="S30" s="15"/>
      <c r="T30" s="15"/>
    </row>
    <row r="31" spans="1:21" ht="15.6" x14ac:dyDescent="0.3">
      <c r="A31" s="15"/>
      <c r="B31" s="15"/>
      <c r="C31" s="15"/>
      <c r="D31" s="15"/>
      <c r="E31" s="15"/>
      <c r="F31" s="15"/>
      <c r="G31" s="15"/>
      <c r="H31" s="42">
        <v>230</v>
      </c>
      <c r="I31" s="16">
        <v>6.25E-2</v>
      </c>
      <c r="J31" s="40">
        <v>5.81</v>
      </c>
      <c r="K31" s="16"/>
      <c r="L31" s="40">
        <v>9.4700000000000006</v>
      </c>
      <c r="M31" s="41">
        <f t="shared" si="13"/>
        <v>3.660000000000001</v>
      </c>
      <c r="N31" s="28">
        <f t="shared" si="14"/>
        <v>3.660000000000001</v>
      </c>
      <c r="O31" s="29">
        <f t="shared" si="15"/>
        <v>30.323115161557588</v>
      </c>
      <c r="P31" s="30">
        <f>O31+P30</f>
        <v>80.778790389395198</v>
      </c>
      <c r="Q31" s="15"/>
      <c r="R31" s="15"/>
      <c r="S31" s="15"/>
      <c r="T31" s="15"/>
    </row>
    <row r="32" spans="1:21" ht="15.6" x14ac:dyDescent="0.3">
      <c r="A32" s="15"/>
      <c r="B32" s="15"/>
      <c r="C32" s="15"/>
      <c r="D32" s="15"/>
      <c r="E32" s="15"/>
      <c r="F32" s="15"/>
      <c r="G32" s="15"/>
      <c r="H32" s="42">
        <v>100</v>
      </c>
      <c r="I32" s="16">
        <v>0.15</v>
      </c>
      <c r="J32" s="40">
        <v>5.5</v>
      </c>
      <c r="K32" s="16"/>
      <c r="L32" s="40">
        <v>7.51</v>
      </c>
      <c r="M32" s="41">
        <f t="shared" si="13"/>
        <v>2.0099999999999998</v>
      </c>
      <c r="N32" s="28">
        <f t="shared" si="14"/>
        <v>2.0099999999999998</v>
      </c>
      <c r="O32" s="29">
        <f t="shared" si="15"/>
        <v>16.652858326429161</v>
      </c>
      <c r="P32" s="30">
        <f>O32+P31</f>
        <v>97.431648715824366</v>
      </c>
      <c r="Q32" s="15"/>
      <c r="R32" s="15"/>
      <c r="S32" s="15"/>
      <c r="T32" s="15"/>
    </row>
    <row r="33" spans="1:20" ht="15.6" x14ac:dyDescent="0.3">
      <c r="A33" s="15"/>
      <c r="B33" s="15"/>
      <c r="C33" s="15"/>
      <c r="D33" s="15"/>
      <c r="E33" s="15"/>
      <c r="F33" s="15"/>
      <c r="G33" s="15"/>
      <c r="H33" s="38">
        <v>10</v>
      </c>
      <c r="I33" s="39">
        <v>2</v>
      </c>
      <c r="J33" s="40">
        <v>6.01</v>
      </c>
      <c r="K33" s="16"/>
      <c r="L33" s="40">
        <v>6.32</v>
      </c>
      <c r="M33" s="41">
        <f t="shared" si="13"/>
        <v>0.3100000000000005</v>
      </c>
      <c r="N33" s="28">
        <f t="shared" si="14"/>
        <v>0.3100000000000005</v>
      </c>
      <c r="O33" s="29">
        <f t="shared" si="15"/>
        <v>2.5683512841756464</v>
      </c>
      <c r="P33" s="30">
        <f>O33+P32</f>
        <v>100.00000000000001</v>
      </c>
      <c r="Q33" s="15"/>
      <c r="R33" s="15"/>
      <c r="S33" s="15"/>
      <c r="T33" s="15"/>
    </row>
    <row r="34" spans="1:20" ht="16.2" thickBot="1" x14ac:dyDescent="0.35">
      <c r="A34" s="15"/>
      <c r="B34" s="15"/>
      <c r="C34" s="15"/>
      <c r="D34" s="15"/>
      <c r="E34" s="15"/>
      <c r="F34" s="15"/>
      <c r="G34" s="15"/>
      <c r="H34" s="46">
        <v>8</v>
      </c>
      <c r="I34" s="44">
        <v>2.38</v>
      </c>
      <c r="J34" s="47">
        <v>6.25</v>
      </c>
      <c r="K34" s="44"/>
      <c r="L34" s="47">
        <v>113.16</v>
      </c>
      <c r="M34" s="48">
        <f t="shared" si="13"/>
        <v>106.91</v>
      </c>
      <c r="N34" s="49"/>
      <c r="O34" s="50"/>
      <c r="P34" s="51"/>
      <c r="Q34" s="15"/>
      <c r="R34" s="15"/>
      <c r="S34" s="15"/>
      <c r="T34" s="15"/>
    </row>
    <row r="35" spans="1:20" x14ac:dyDescent="0.3">
      <c r="E35" s="1"/>
    </row>
    <row r="37" spans="1:20" x14ac:dyDescent="0.3">
      <c r="H37" t="s">
        <v>67</v>
      </c>
    </row>
  </sheetData>
  <mergeCells count="4">
    <mergeCell ref="A10:A15"/>
    <mergeCell ref="B1:E1"/>
    <mergeCell ref="I1:P1"/>
    <mergeCell ref="S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="60" zoomScaleNormal="60" zoomScalePageLayoutView="60" workbookViewId="0">
      <selection activeCell="L38" sqref="L38"/>
    </sheetView>
  </sheetViews>
  <sheetFormatPr defaultColWidth="8.6640625" defaultRowHeight="14.4" x14ac:dyDescent="0.3"/>
  <cols>
    <col min="1" max="1" width="10.6640625" bestFit="1" customWidth="1"/>
    <col min="2" max="2" width="7.6640625" bestFit="1" customWidth="1"/>
    <col min="3" max="3" width="8.44140625" bestFit="1" customWidth="1"/>
    <col min="4" max="4" width="8.6640625" bestFit="1" customWidth="1"/>
    <col min="5" max="5" width="8.6640625" customWidth="1"/>
    <col min="6" max="6" width="10.109375" style="1" bestFit="1" customWidth="1"/>
    <col min="7" max="10" width="8.6640625" style="1" customWidth="1"/>
    <col min="11" max="11" width="10.6640625" customWidth="1"/>
    <col min="12" max="12" width="15" customWidth="1"/>
    <col min="13" max="13" width="7.6640625" bestFit="1" customWidth="1"/>
    <col min="14" max="14" width="6.6640625" customWidth="1"/>
    <col min="15" max="15" width="7.6640625" customWidth="1"/>
    <col min="16" max="16" width="7.33203125" style="2" customWidth="1"/>
    <col min="17" max="17" width="9.109375" style="2" customWidth="1"/>
    <col min="18" max="18" width="6.44140625" style="2" customWidth="1"/>
    <col min="19" max="19" width="13.44140625" style="2" bestFit="1" customWidth="1"/>
    <col min="20" max="21" width="9.109375" style="2" customWidth="1"/>
    <col min="22" max="24" width="8.109375" style="2" customWidth="1"/>
    <col min="25" max="25" width="14.6640625" customWidth="1"/>
    <col min="26" max="26" width="3.44140625" bestFit="1" customWidth="1"/>
    <col min="27" max="27" width="7.33203125" bestFit="1" customWidth="1"/>
    <col min="28" max="28" width="5.33203125" bestFit="1" customWidth="1"/>
    <col min="29" max="29" width="12.6640625" bestFit="1" customWidth="1"/>
    <col min="30" max="30" width="12" bestFit="1" customWidth="1"/>
    <col min="31" max="35" width="11.44140625" customWidth="1"/>
  </cols>
  <sheetData>
    <row r="1" spans="1:35" ht="12.75" customHeight="1" thickBot="1" x14ac:dyDescent="0.35">
      <c r="A1" s="62" t="s">
        <v>1</v>
      </c>
      <c r="B1" s="118" t="s">
        <v>7</v>
      </c>
      <c r="C1" s="118"/>
      <c r="D1" s="118"/>
      <c r="E1" s="63"/>
      <c r="F1" s="63"/>
      <c r="G1" s="10"/>
      <c r="H1" s="10"/>
      <c r="I1" s="10"/>
      <c r="J1" s="10"/>
      <c r="K1" s="64" t="s">
        <v>1</v>
      </c>
      <c r="L1" s="65"/>
      <c r="M1" s="66" t="s">
        <v>7</v>
      </c>
      <c r="N1" s="67"/>
      <c r="O1" s="67"/>
      <c r="P1" s="67"/>
      <c r="Q1" s="67"/>
      <c r="R1" s="67"/>
      <c r="S1" s="67"/>
      <c r="T1" s="67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5" s="3" customFormat="1" ht="109.2" x14ac:dyDescent="0.3">
      <c r="A2" s="68" t="s">
        <v>0</v>
      </c>
      <c r="B2" s="13" t="s">
        <v>2</v>
      </c>
      <c r="C2" s="13" t="s">
        <v>3</v>
      </c>
      <c r="D2" s="13" t="s">
        <v>6</v>
      </c>
      <c r="E2" s="13" t="s">
        <v>33</v>
      </c>
      <c r="F2" s="13" t="s">
        <v>63</v>
      </c>
      <c r="G2" s="14"/>
      <c r="H2" s="14"/>
      <c r="I2" s="14"/>
      <c r="J2" s="14"/>
      <c r="K2" s="69" t="s">
        <v>52</v>
      </c>
      <c r="L2" s="13" t="s">
        <v>47</v>
      </c>
      <c r="M2" s="70" t="s">
        <v>14</v>
      </c>
      <c r="N2" s="70" t="s">
        <v>53</v>
      </c>
      <c r="O2" s="70" t="s">
        <v>28</v>
      </c>
      <c r="P2" s="71" t="s">
        <v>29</v>
      </c>
      <c r="Q2" s="71" t="s">
        <v>37</v>
      </c>
      <c r="R2" s="71" t="s">
        <v>30</v>
      </c>
      <c r="S2" s="72" t="s">
        <v>54</v>
      </c>
      <c r="T2" s="73"/>
      <c r="U2" s="15"/>
      <c r="V2" s="15"/>
      <c r="W2" s="15" t="s">
        <v>64</v>
      </c>
      <c r="X2" s="15" t="s">
        <v>65</v>
      </c>
      <c r="Y2" s="15" t="s">
        <v>66</v>
      </c>
      <c r="Z2" s="15">
        <v>230</v>
      </c>
      <c r="AA2" s="15">
        <v>100</v>
      </c>
      <c r="AB2" s="15">
        <v>10</v>
      </c>
      <c r="AC2" s="15"/>
      <c r="AD2" s="15"/>
      <c r="AE2" s="15"/>
      <c r="AF2" s="15"/>
      <c r="AG2"/>
      <c r="AH2"/>
      <c r="AI2"/>
    </row>
    <row r="3" spans="1:35" ht="15.6" x14ac:dyDescent="0.3">
      <c r="A3" s="74" t="s">
        <v>4</v>
      </c>
      <c r="B3" s="17">
        <v>15.77</v>
      </c>
      <c r="C3" s="17">
        <v>105.85</v>
      </c>
      <c r="D3" s="17">
        <v>78.930000000000007</v>
      </c>
      <c r="E3" s="17">
        <f>D3-B3</f>
        <v>63.160000000000011</v>
      </c>
      <c r="F3" s="17">
        <f>SUM(P4:P9)</f>
        <v>52.290000000000006</v>
      </c>
      <c r="G3" s="18"/>
      <c r="H3" s="18"/>
      <c r="I3" s="18"/>
      <c r="J3" s="18"/>
      <c r="K3" s="19" t="s">
        <v>4</v>
      </c>
      <c r="L3" s="20"/>
      <c r="M3" s="20"/>
      <c r="N3" s="20"/>
      <c r="O3" s="20"/>
      <c r="P3" s="20"/>
      <c r="Q3" s="20"/>
      <c r="R3" s="20"/>
      <c r="S3" s="75"/>
      <c r="T3" s="23"/>
      <c r="U3" s="15"/>
      <c r="V3" s="15">
        <v>0</v>
      </c>
      <c r="W3" s="15">
        <f>S4</f>
        <v>0.30598584815452307</v>
      </c>
      <c r="X3" s="15">
        <f>S5</f>
        <v>6.7508127749091624</v>
      </c>
      <c r="Y3" s="15">
        <f>S6</f>
        <v>22.241346337731883</v>
      </c>
      <c r="Z3" s="15">
        <f>S7</f>
        <v>33.773187990055462</v>
      </c>
      <c r="AA3" s="15">
        <f>S8</f>
        <v>98.69956014534327</v>
      </c>
      <c r="AB3" s="15">
        <f>S9</f>
        <v>100</v>
      </c>
      <c r="AC3" s="15"/>
      <c r="AD3" s="15"/>
      <c r="AE3" s="15"/>
      <c r="AF3" s="15"/>
    </row>
    <row r="4" spans="1:35" ht="15.6" x14ac:dyDescent="0.3">
      <c r="A4" s="74" t="s">
        <v>5</v>
      </c>
      <c r="B4" s="17">
        <v>15.48</v>
      </c>
      <c r="C4" s="17">
        <v>164.25</v>
      </c>
      <c r="D4" s="17">
        <v>155.02000000000001</v>
      </c>
      <c r="E4" s="17">
        <f>D4-B4</f>
        <v>139.54000000000002</v>
      </c>
      <c r="F4" s="17">
        <f>SUM(P12:P17)</f>
        <v>66.440000000000012</v>
      </c>
      <c r="G4" s="18"/>
      <c r="H4" s="18"/>
      <c r="I4" s="18"/>
      <c r="J4" s="18"/>
      <c r="K4" s="76" t="s">
        <v>12</v>
      </c>
      <c r="L4" s="39">
        <v>3.0000000000000001E-3</v>
      </c>
      <c r="M4" s="17">
        <v>6.34</v>
      </c>
      <c r="N4" s="17"/>
      <c r="O4" s="17">
        <v>6.5</v>
      </c>
      <c r="P4" s="29">
        <f t="shared" ref="P4:P10" si="0">O4-M4</f>
        <v>0.16000000000000014</v>
      </c>
      <c r="Q4" s="29">
        <f t="shared" ref="Q4:Q9" si="1">P4</f>
        <v>0.16000000000000014</v>
      </c>
      <c r="R4" s="29">
        <f t="shared" ref="R4:R9" si="2">(Q4/$F$3)*100</f>
        <v>0.30598584815452307</v>
      </c>
      <c r="S4" s="92">
        <f>R4</f>
        <v>0.30598584815452307</v>
      </c>
      <c r="T4" s="30"/>
      <c r="U4" s="15"/>
      <c r="V4" s="15">
        <v>1</v>
      </c>
      <c r="W4" s="15">
        <f>$W$3</f>
        <v>0.30598584815452307</v>
      </c>
      <c r="X4" s="15">
        <f>$X$3</f>
        <v>6.7508127749091624</v>
      </c>
      <c r="Y4" s="15">
        <f>$Y$3</f>
        <v>22.241346337731883</v>
      </c>
      <c r="Z4" s="15">
        <f>$Z$3</f>
        <v>33.773187990055462</v>
      </c>
      <c r="AA4" s="15">
        <f>$AA$3</f>
        <v>98.69956014534327</v>
      </c>
      <c r="AB4" s="15">
        <f>$AB$3</f>
        <v>100</v>
      </c>
      <c r="AC4" s="15"/>
      <c r="AD4" s="15"/>
      <c r="AE4" s="15"/>
      <c r="AF4" s="15"/>
    </row>
    <row r="5" spans="1:35" ht="46.8" x14ac:dyDescent="0.3">
      <c r="A5" s="77" t="s">
        <v>62</v>
      </c>
      <c r="B5" s="17">
        <v>7.79</v>
      </c>
      <c r="C5" s="78" t="s">
        <v>27</v>
      </c>
      <c r="D5" s="17">
        <v>83.02</v>
      </c>
      <c r="E5" s="17">
        <v>246.89</v>
      </c>
      <c r="F5" s="17">
        <f>SUM(P20:P25)</f>
        <v>132.5</v>
      </c>
      <c r="G5" s="18"/>
      <c r="H5" s="18"/>
      <c r="I5" s="18"/>
      <c r="J5" s="18"/>
      <c r="K5" s="76" t="s">
        <v>11</v>
      </c>
      <c r="L5" s="39">
        <v>6.0000000000000001E-3</v>
      </c>
      <c r="M5" s="17">
        <v>5.34</v>
      </c>
      <c r="N5" s="17"/>
      <c r="O5" s="17">
        <v>8.7100000000000009</v>
      </c>
      <c r="P5" s="29">
        <f t="shared" si="0"/>
        <v>3.370000000000001</v>
      </c>
      <c r="Q5" s="29">
        <f t="shared" si="1"/>
        <v>3.370000000000001</v>
      </c>
      <c r="R5" s="29">
        <f t="shared" si="2"/>
        <v>6.4448269267546392</v>
      </c>
      <c r="S5" s="92">
        <f>R5+S4</f>
        <v>6.7508127749091624</v>
      </c>
      <c r="T5" s="30"/>
      <c r="U5" s="15"/>
      <c r="V5" s="15">
        <v>2</v>
      </c>
      <c r="W5" s="15">
        <f>$W$3</f>
        <v>0.30598584815452307</v>
      </c>
      <c r="X5" s="15">
        <f t="shared" ref="X5:X6" si="3">$X$3</f>
        <v>6.7508127749091624</v>
      </c>
      <c r="Y5" s="15">
        <f t="shared" ref="Y5:Y6" si="4">$Y$3</f>
        <v>22.241346337731883</v>
      </c>
      <c r="Z5" s="15">
        <f t="shared" ref="Z5:Z6" si="5">$Z$3</f>
        <v>33.773187990055462</v>
      </c>
      <c r="AA5" s="15">
        <f t="shared" ref="AA5:AA6" si="6">$AA$3</f>
        <v>98.69956014534327</v>
      </c>
      <c r="AB5" s="15">
        <f t="shared" ref="AB5:AB6" si="7">$AB$3</f>
        <v>100</v>
      </c>
      <c r="AC5" s="15"/>
      <c r="AD5" s="15"/>
      <c r="AE5" s="15"/>
      <c r="AF5" s="15"/>
    </row>
    <row r="6" spans="1:35" ht="15.6" x14ac:dyDescent="0.3">
      <c r="A6" s="36"/>
      <c r="B6" s="15"/>
      <c r="C6" s="15"/>
      <c r="D6" s="15"/>
      <c r="E6" s="15"/>
      <c r="F6" s="18"/>
      <c r="G6" s="18"/>
      <c r="H6" s="18"/>
      <c r="I6" s="18"/>
      <c r="J6" s="18"/>
      <c r="K6" s="76" t="s">
        <v>10</v>
      </c>
      <c r="L6" s="39">
        <v>0.01</v>
      </c>
      <c r="M6" s="78">
        <v>6.7</v>
      </c>
      <c r="N6" s="78"/>
      <c r="O6" s="78">
        <v>14.8</v>
      </c>
      <c r="P6" s="29">
        <f t="shared" si="0"/>
        <v>8.1000000000000014</v>
      </c>
      <c r="Q6" s="29">
        <f t="shared" si="1"/>
        <v>8.1000000000000014</v>
      </c>
      <c r="R6" s="29">
        <f t="shared" si="2"/>
        <v>15.490533562822719</v>
      </c>
      <c r="S6" s="92">
        <f>R6+S5</f>
        <v>22.241346337731883</v>
      </c>
      <c r="T6" s="79"/>
      <c r="U6" s="15"/>
      <c r="V6" s="15">
        <v>3</v>
      </c>
      <c r="W6" s="15">
        <f t="shared" ref="W6" si="8">$W$3</f>
        <v>0.30598584815452307</v>
      </c>
      <c r="X6" s="15">
        <f t="shared" si="3"/>
        <v>6.7508127749091624</v>
      </c>
      <c r="Y6" s="15">
        <f t="shared" si="4"/>
        <v>22.241346337731883</v>
      </c>
      <c r="Z6" s="15">
        <f t="shared" si="5"/>
        <v>33.773187990055462</v>
      </c>
      <c r="AA6" s="15">
        <f t="shared" si="6"/>
        <v>98.69956014534327</v>
      </c>
      <c r="AB6" s="15">
        <f t="shared" si="7"/>
        <v>100</v>
      </c>
      <c r="AC6" s="15"/>
      <c r="AD6" s="15"/>
      <c r="AE6" s="15"/>
      <c r="AF6" s="15"/>
    </row>
    <row r="7" spans="1:35" ht="15.6" x14ac:dyDescent="0.3">
      <c r="A7" s="15"/>
      <c r="B7" s="15"/>
      <c r="C7" s="15" t="s">
        <v>36</v>
      </c>
      <c r="D7" s="15"/>
      <c r="E7" s="15"/>
      <c r="F7" s="18"/>
      <c r="G7" s="18"/>
      <c r="H7" s="18"/>
      <c r="I7" s="18"/>
      <c r="J7" s="18"/>
      <c r="K7" s="80" t="s">
        <v>9</v>
      </c>
      <c r="L7" s="16">
        <v>6.25E-2</v>
      </c>
      <c r="M7" s="17">
        <v>6.1</v>
      </c>
      <c r="N7" s="17"/>
      <c r="O7" s="17">
        <v>12.13</v>
      </c>
      <c r="P7" s="29">
        <f t="shared" si="0"/>
        <v>6.0300000000000011</v>
      </c>
      <c r="Q7" s="29">
        <f t="shared" si="1"/>
        <v>6.0300000000000011</v>
      </c>
      <c r="R7" s="29">
        <f t="shared" si="2"/>
        <v>11.53184165232358</v>
      </c>
      <c r="S7" s="92">
        <f>R7+S6</f>
        <v>33.773187990055462</v>
      </c>
      <c r="T7" s="30"/>
      <c r="U7" s="15"/>
      <c r="V7" s="15">
        <v>4</v>
      </c>
      <c r="W7" s="15">
        <f>S12</f>
        <v>0.51173991571342536</v>
      </c>
      <c r="X7" s="15">
        <f>S13</f>
        <v>6.9686935580975282</v>
      </c>
      <c r="Y7" s="15">
        <f>S14</f>
        <v>46.011438892233592</v>
      </c>
      <c r="Z7" s="15">
        <f>S15</f>
        <v>47.034918723660446</v>
      </c>
      <c r="AA7" s="15">
        <f>S16</f>
        <v>88.907284768211923</v>
      </c>
      <c r="AB7" s="15">
        <f>S17</f>
        <v>100</v>
      </c>
      <c r="AC7" s="15"/>
      <c r="AD7" s="15"/>
      <c r="AE7" s="15"/>
      <c r="AF7" s="15"/>
    </row>
    <row r="8" spans="1:35" ht="15.6" x14ac:dyDescent="0.3">
      <c r="A8" s="119" t="s">
        <v>35</v>
      </c>
      <c r="B8" s="119"/>
      <c r="C8" s="15">
        <v>440.12</v>
      </c>
      <c r="D8" s="15"/>
      <c r="E8" s="15"/>
      <c r="F8" s="36"/>
      <c r="G8" s="36"/>
      <c r="H8" s="36"/>
      <c r="I8" s="36"/>
      <c r="J8" s="36"/>
      <c r="K8" s="80" t="s">
        <v>41</v>
      </c>
      <c r="L8" s="16">
        <v>0.15</v>
      </c>
      <c r="M8" s="17">
        <v>6.84</v>
      </c>
      <c r="N8" s="17"/>
      <c r="O8" s="17">
        <v>40.79</v>
      </c>
      <c r="P8" s="29">
        <f t="shared" si="0"/>
        <v>33.950000000000003</v>
      </c>
      <c r="Q8" s="29">
        <f t="shared" si="1"/>
        <v>33.950000000000003</v>
      </c>
      <c r="R8" s="29">
        <f t="shared" si="2"/>
        <v>64.926372155287808</v>
      </c>
      <c r="S8" s="92">
        <f>R8+S7</f>
        <v>98.69956014534327</v>
      </c>
      <c r="T8" s="30"/>
      <c r="U8" s="15"/>
      <c r="V8" s="15">
        <v>5</v>
      </c>
      <c r="W8" s="15">
        <f>$W$7</f>
        <v>0.51173991571342536</v>
      </c>
      <c r="X8" s="15">
        <f>$X$7</f>
        <v>6.9686935580975282</v>
      </c>
      <c r="Y8" s="15">
        <f>$Y$7</f>
        <v>46.011438892233592</v>
      </c>
      <c r="Z8" s="15">
        <f>$Z$7</f>
        <v>47.034918723660446</v>
      </c>
      <c r="AA8" s="15">
        <f>$AA$7</f>
        <v>88.907284768211923</v>
      </c>
      <c r="AB8" s="15">
        <f>$AB$7</f>
        <v>100</v>
      </c>
      <c r="AC8" s="15"/>
      <c r="AD8" s="15"/>
      <c r="AE8" s="15"/>
      <c r="AF8" s="15"/>
    </row>
    <row r="9" spans="1:35" ht="15.6" x14ac:dyDescent="0.3">
      <c r="A9" s="119" t="s">
        <v>34</v>
      </c>
      <c r="B9" s="119"/>
      <c r="C9" s="15">
        <v>359.57</v>
      </c>
      <c r="D9" s="15"/>
      <c r="E9" s="15"/>
      <c r="F9" s="36"/>
      <c r="G9" s="36"/>
      <c r="H9" s="36"/>
      <c r="I9" s="36"/>
      <c r="J9" s="36"/>
      <c r="K9" s="76" t="s">
        <v>13</v>
      </c>
      <c r="L9" s="39">
        <v>2</v>
      </c>
      <c r="M9" s="17">
        <v>5.97</v>
      </c>
      <c r="N9" s="17"/>
      <c r="O9" s="17">
        <v>6.65</v>
      </c>
      <c r="P9" s="29">
        <f t="shared" si="0"/>
        <v>0.6800000000000006</v>
      </c>
      <c r="Q9" s="29">
        <f t="shared" si="1"/>
        <v>0.6800000000000006</v>
      </c>
      <c r="R9" s="29">
        <f t="shared" si="2"/>
        <v>1.3004398546567231</v>
      </c>
      <c r="S9" s="92">
        <f>R9+S8</f>
        <v>100</v>
      </c>
      <c r="T9" s="30"/>
      <c r="U9" s="15"/>
      <c r="V9" s="15">
        <v>6</v>
      </c>
      <c r="W9" s="15">
        <f t="shared" ref="W9:W11" si="9">$W$7</f>
        <v>0.51173991571342536</v>
      </c>
      <c r="X9" s="15">
        <f t="shared" ref="X9:X11" si="10">$X$7</f>
        <v>6.9686935580975282</v>
      </c>
      <c r="Y9" s="15">
        <f t="shared" ref="Y9:Y11" si="11">$Y$7</f>
        <v>46.011438892233592</v>
      </c>
      <c r="Z9" s="15">
        <f t="shared" ref="Z9:Z11" si="12">$Z$7</f>
        <v>47.034918723660446</v>
      </c>
      <c r="AA9" s="15">
        <f t="shared" ref="AA9:AA11" si="13">$AA$7</f>
        <v>88.907284768211923</v>
      </c>
      <c r="AB9" s="15">
        <f t="shared" ref="AB9:AB11" si="14">$AB$7</f>
        <v>100</v>
      </c>
      <c r="AC9" s="15"/>
      <c r="AD9" s="15"/>
      <c r="AE9" s="15"/>
      <c r="AF9" s="15"/>
    </row>
    <row r="10" spans="1:35" ht="13.95" customHeight="1" x14ac:dyDescent="0.3">
      <c r="A10" s="15"/>
      <c r="B10" s="15"/>
      <c r="C10" s="15"/>
      <c r="D10" s="15"/>
      <c r="E10" s="15"/>
      <c r="F10" s="36"/>
      <c r="G10" s="36"/>
      <c r="H10" s="36"/>
      <c r="I10" s="36"/>
      <c r="J10" s="36"/>
      <c r="K10" s="80" t="s">
        <v>8</v>
      </c>
      <c r="L10" s="16">
        <v>2.38</v>
      </c>
      <c r="M10" s="17">
        <v>6.62</v>
      </c>
      <c r="N10" s="17"/>
      <c r="O10" s="17">
        <v>17.55</v>
      </c>
      <c r="P10" s="29">
        <f t="shared" si="0"/>
        <v>10.93</v>
      </c>
      <c r="Q10" s="29"/>
      <c r="R10" s="29"/>
      <c r="S10" s="92"/>
      <c r="T10" s="30"/>
      <c r="U10" s="15"/>
      <c r="V10" s="15">
        <v>7</v>
      </c>
      <c r="W10" s="15">
        <f t="shared" si="9"/>
        <v>0.51173991571342536</v>
      </c>
      <c r="X10" s="15">
        <f t="shared" si="10"/>
        <v>6.9686935580975282</v>
      </c>
      <c r="Y10" s="15">
        <f t="shared" si="11"/>
        <v>46.011438892233592</v>
      </c>
      <c r="Z10" s="15">
        <f t="shared" si="12"/>
        <v>47.034918723660446</v>
      </c>
      <c r="AA10" s="15">
        <f t="shared" si="13"/>
        <v>88.907284768211923</v>
      </c>
      <c r="AB10" s="15">
        <f t="shared" si="14"/>
        <v>100</v>
      </c>
      <c r="AC10" s="15"/>
      <c r="AD10" s="15"/>
      <c r="AE10" s="15"/>
      <c r="AF10" s="15"/>
    </row>
    <row r="11" spans="1:35" ht="15.6" x14ac:dyDescent="0.3">
      <c r="A11" s="15"/>
      <c r="B11" s="15"/>
      <c r="C11" s="15"/>
      <c r="D11" s="15"/>
      <c r="E11" s="15"/>
      <c r="F11" s="36"/>
      <c r="G11" s="36"/>
      <c r="H11" s="36"/>
      <c r="I11" s="36"/>
      <c r="J11" s="36"/>
      <c r="K11" s="19" t="s">
        <v>5</v>
      </c>
      <c r="L11" s="20"/>
      <c r="M11" s="81"/>
      <c r="N11" s="81"/>
      <c r="O11" s="20"/>
      <c r="P11" s="20"/>
      <c r="Q11" s="20"/>
      <c r="R11" s="20"/>
      <c r="S11" s="93"/>
      <c r="T11" s="20"/>
      <c r="U11" s="15"/>
      <c r="V11" s="15">
        <v>8</v>
      </c>
      <c r="W11" s="15">
        <f t="shared" si="9"/>
        <v>0.51173991571342536</v>
      </c>
      <c r="X11" s="15">
        <f t="shared" si="10"/>
        <v>6.9686935580975282</v>
      </c>
      <c r="Y11" s="15">
        <f t="shared" si="11"/>
        <v>46.011438892233592</v>
      </c>
      <c r="Z11" s="15">
        <f t="shared" si="12"/>
        <v>47.034918723660446</v>
      </c>
      <c r="AA11" s="15">
        <f t="shared" si="13"/>
        <v>88.907284768211923</v>
      </c>
      <c r="AB11" s="15">
        <f t="shared" si="14"/>
        <v>100</v>
      </c>
      <c r="AC11" s="15"/>
      <c r="AD11" s="15"/>
      <c r="AE11" s="15"/>
      <c r="AF11" s="15"/>
    </row>
    <row r="12" spans="1:35" ht="15.6" x14ac:dyDescent="0.3">
      <c r="A12" s="15"/>
      <c r="B12" s="15"/>
      <c r="C12" s="15"/>
      <c r="D12" s="15"/>
      <c r="E12" s="15"/>
      <c r="F12" s="36"/>
      <c r="G12" s="36"/>
      <c r="H12" s="36"/>
      <c r="I12" s="36"/>
      <c r="J12" s="36"/>
      <c r="K12" s="76" t="s">
        <v>18</v>
      </c>
      <c r="L12" s="39">
        <v>3.0000000000000001E-3</v>
      </c>
      <c r="M12" s="17">
        <v>6.57</v>
      </c>
      <c r="N12" s="17">
        <v>106.18</v>
      </c>
      <c r="O12" s="17">
        <v>6.91</v>
      </c>
      <c r="P12" s="29">
        <f t="shared" ref="P12:P17" si="15">O12-M12</f>
        <v>0.33999999999999986</v>
      </c>
      <c r="Q12" s="29">
        <f t="shared" ref="Q12:Q17" si="16">P12</f>
        <v>0.33999999999999986</v>
      </c>
      <c r="R12" s="29">
        <f t="shared" ref="R12:R17" si="17">(Q12/$F$4)*100</f>
        <v>0.51173991571342536</v>
      </c>
      <c r="S12" s="92">
        <f>R12</f>
        <v>0.51173991571342536</v>
      </c>
      <c r="T12" s="30"/>
      <c r="U12" s="15"/>
      <c r="V12" s="15">
        <v>9</v>
      </c>
      <c r="W12" s="15">
        <f>S20</f>
        <v>0.55094339622641508</v>
      </c>
      <c r="X12" s="15">
        <f>S21</f>
        <v>6.6037735849056602</v>
      </c>
      <c r="Y12" s="15">
        <f>S22</f>
        <v>50.754716981132077</v>
      </c>
      <c r="Z12" s="15">
        <f>S23</f>
        <v>61.403773584905665</v>
      </c>
      <c r="AA12" s="15">
        <f>S24</f>
        <v>95.93962264150943</v>
      </c>
      <c r="AB12" s="15">
        <f>S25</f>
        <v>100</v>
      </c>
      <c r="AC12" s="15"/>
      <c r="AD12" s="15"/>
      <c r="AE12" s="15"/>
      <c r="AF12" s="15"/>
    </row>
    <row r="13" spans="1:35" ht="15.6" x14ac:dyDescent="0.3">
      <c r="A13" s="15"/>
      <c r="B13" s="15"/>
      <c r="C13" s="15"/>
      <c r="D13" s="15"/>
      <c r="E13" s="15"/>
      <c r="F13" s="36"/>
      <c r="G13" s="36"/>
      <c r="H13" s="36"/>
      <c r="I13" s="36"/>
      <c r="J13" s="36"/>
      <c r="K13" s="76" t="s">
        <v>17</v>
      </c>
      <c r="L13" s="39">
        <v>6.0000000000000001E-3</v>
      </c>
      <c r="M13" s="17">
        <v>6.83</v>
      </c>
      <c r="N13" s="17">
        <v>85.92</v>
      </c>
      <c r="O13" s="17">
        <v>11.12</v>
      </c>
      <c r="P13" s="29">
        <f t="shared" si="15"/>
        <v>4.2899999999999991</v>
      </c>
      <c r="Q13" s="29">
        <f t="shared" si="16"/>
        <v>4.2899999999999991</v>
      </c>
      <c r="R13" s="29">
        <f t="shared" si="17"/>
        <v>6.4569536423841027</v>
      </c>
      <c r="S13" s="92">
        <f>R13+S12</f>
        <v>6.9686935580975282</v>
      </c>
      <c r="T13" s="30"/>
      <c r="U13" s="15"/>
      <c r="V13" s="15">
        <v>10</v>
      </c>
      <c r="W13" s="15">
        <f t="shared" ref="W13:W26" si="18">$W$12</f>
        <v>0.55094339622641508</v>
      </c>
      <c r="X13" s="15">
        <f t="shared" ref="X13:X26" si="19">$X$12</f>
        <v>6.6037735849056602</v>
      </c>
      <c r="Y13" s="15">
        <f t="shared" ref="Y13:Y26" si="20">$Y$12</f>
        <v>50.754716981132077</v>
      </c>
      <c r="Z13" s="15">
        <f t="shared" ref="Z13:Z26" si="21">$Z$12</f>
        <v>61.403773584905665</v>
      </c>
      <c r="AA13" s="15">
        <f t="shared" ref="AA13:AA26" si="22">$AA$12</f>
        <v>95.93962264150943</v>
      </c>
      <c r="AB13" s="15">
        <f t="shared" ref="AB13:AB26" si="23">$AB$12</f>
        <v>100</v>
      </c>
      <c r="AC13" s="15"/>
      <c r="AD13" s="15"/>
      <c r="AE13" s="15"/>
      <c r="AF13" s="15"/>
    </row>
    <row r="14" spans="1:35" ht="15.6" x14ac:dyDescent="0.3">
      <c r="A14" s="15"/>
      <c r="B14" s="15"/>
      <c r="C14" s="15"/>
      <c r="D14" s="15"/>
      <c r="E14" s="15"/>
      <c r="F14" s="36"/>
      <c r="G14" s="36"/>
      <c r="H14" s="36"/>
      <c r="I14" s="36"/>
      <c r="J14" s="36"/>
      <c r="K14" s="76" t="s">
        <v>16</v>
      </c>
      <c r="L14" s="39">
        <v>0.01</v>
      </c>
      <c r="M14" s="17">
        <v>6.4</v>
      </c>
      <c r="N14" s="17">
        <v>34.54</v>
      </c>
      <c r="O14" s="17">
        <v>32.340000000000003</v>
      </c>
      <c r="P14" s="29">
        <f t="shared" si="15"/>
        <v>25.940000000000005</v>
      </c>
      <c r="Q14" s="29">
        <f t="shared" si="16"/>
        <v>25.940000000000005</v>
      </c>
      <c r="R14" s="29">
        <f t="shared" si="17"/>
        <v>39.042745334136065</v>
      </c>
      <c r="S14" s="92">
        <f>R14+S13</f>
        <v>46.011438892233592</v>
      </c>
      <c r="T14" s="30"/>
      <c r="U14" s="15"/>
      <c r="V14" s="15">
        <v>11</v>
      </c>
      <c r="W14" s="15">
        <f t="shared" si="18"/>
        <v>0.55094339622641508</v>
      </c>
      <c r="X14" s="15">
        <f t="shared" si="19"/>
        <v>6.6037735849056602</v>
      </c>
      <c r="Y14" s="15">
        <f t="shared" si="20"/>
        <v>50.754716981132077</v>
      </c>
      <c r="Z14" s="15">
        <f t="shared" si="21"/>
        <v>61.403773584905665</v>
      </c>
      <c r="AA14" s="15">
        <f t="shared" si="22"/>
        <v>95.93962264150943</v>
      </c>
      <c r="AB14" s="15">
        <f t="shared" si="23"/>
        <v>100</v>
      </c>
      <c r="AC14" s="15"/>
      <c r="AD14" s="15"/>
      <c r="AE14" s="15"/>
      <c r="AF14" s="15"/>
    </row>
    <row r="15" spans="1:35" ht="15.6" x14ac:dyDescent="0.3">
      <c r="A15" s="15"/>
      <c r="B15" s="15"/>
      <c r="C15" s="15"/>
      <c r="D15" s="15"/>
      <c r="E15" s="15"/>
      <c r="F15" s="36"/>
      <c r="G15" s="36"/>
      <c r="H15" s="36"/>
      <c r="I15" s="36"/>
      <c r="J15" s="36"/>
      <c r="K15" s="80" t="s">
        <v>19</v>
      </c>
      <c r="L15" s="16">
        <v>6.25E-2</v>
      </c>
      <c r="M15" s="17">
        <v>5.93</v>
      </c>
      <c r="N15" s="17">
        <v>4.1900000000000004</v>
      </c>
      <c r="O15" s="17">
        <v>6.61</v>
      </c>
      <c r="P15" s="29">
        <f t="shared" si="15"/>
        <v>0.6800000000000006</v>
      </c>
      <c r="Q15" s="29">
        <f t="shared" si="16"/>
        <v>0.6800000000000006</v>
      </c>
      <c r="R15" s="29">
        <f t="shared" si="17"/>
        <v>1.0234798314268521</v>
      </c>
      <c r="S15" s="92">
        <f>R15+S14</f>
        <v>47.034918723660446</v>
      </c>
      <c r="T15" s="30"/>
      <c r="U15" s="15"/>
      <c r="V15" s="15">
        <v>12</v>
      </c>
      <c r="W15" s="15">
        <f t="shared" si="18"/>
        <v>0.55094339622641508</v>
      </c>
      <c r="X15" s="15">
        <f t="shared" si="19"/>
        <v>6.6037735849056602</v>
      </c>
      <c r="Y15" s="15">
        <f t="shared" si="20"/>
        <v>50.754716981132077</v>
      </c>
      <c r="Z15" s="15">
        <f t="shared" si="21"/>
        <v>61.403773584905665</v>
      </c>
      <c r="AA15" s="15">
        <f t="shared" si="22"/>
        <v>95.93962264150943</v>
      </c>
      <c r="AB15" s="15">
        <f t="shared" si="23"/>
        <v>100</v>
      </c>
      <c r="AC15" s="15"/>
      <c r="AD15" s="15"/>
      <c r="AE15" s="15"/>
      <c r="AF15" s="15"/>
    </row>
    <row r="16" spans="1:35" ht="15.6" x14ac:dyDescent="0.3">
      <c r="A16" s="15"/>
      <c r="B16" s="82"/>
      <c r="C16" s="83" t="s">
        <v>43</v>
      </c>
      <c r="D16" s="15"/>
      <c r="E16" s="15"/>
      <c r="F16" s="36"/>
      <c r="G16" s="36"/>
      <c r="H16" s="36"/>
      <c r="I16" s="36"/>
      <c r="J16" s="36"/>
      <c r="K16" s="80" t="s">
        <v>32</v>
      </c>
      <c r="L16" s="16">
        <v>0.15</v>
      </c>
      <c r="M16" s="17">
        <v>4.88</v>
      </c>
      <c r="N16" s="17">
        <v>27.87</v>
      </c>
      <c r="O16" s="17">
        <v>32.700000000000003</v>
      </c>
      <c r="P16" s="29">
        <f t="shared" si="15"/>
        <v>27.820000000000004</v>
      </c>
      <c r="Q16" s="29">
        <f t="shared" si="16"/>
        <v>27.820000000000004</v>
      </c>
      <c r="R16" s="29">
        <f t="shared" si="17"/>
        <v>41.872366044551477</v>
      </c>
      <c r="S16" s="92">
        <f>R16+S15</f>
        <v>88.907284768211923</v>
      </c>
      <c r="T16" s="30"/>
      <c r="U16" s="15"/>
      <c r="V16" s="15">
        <v>13</v>
      </c>
      <c r="W16" s="15">
        <f t="shared" si="18"/>
        <v>0.55094339622641508</v>
      </c>
      <c r="X16" s="15">
        <f t="shared" si="19"/>
        <v>6.6037735849056602</v>
      </c>
      <c r="Y16" s="15">
        <f t="shared" si="20"/>
        <v>50.754716981132077</v>
      </c>
      <c r="Z16" s="15">
        <f t="shared" si="21"/>
        <v>61.403773584905665</v>
      </c>
      <c r="AA16" s="15">
        <f t="shared" si="22"/>
        <v>95.93962264150943</v>
      </c>
      <c r="AB16" s="15">
        <f t="shared" si="23"/>
        <v>100</v>
      </c>
      <c r="AC16" s="15"/>
      <c r="AD16" s="15"/>
      <c r="AE16" s="15"/>
      <c r="AF16" s="15"/>
    </row>
    <row r="17" spans="1:32" ht="15.6" x14ac:dyDescent="0.3">
      <c r="A17" s="15"/>
      <c r="B17" s="82"/>
      <c r="C17" s="84" t="s">
        <v>42</v>
      </c>
      <c r="D17" s="15"/>
      <c r="E17" s="15"/>
      <c r="F17" s="36"/>
      <c r="G17" s="36"/>
      <c r="H17" s="36"/>
      <c r="I17" s="36"/>
      <c r="J17" s="36"/>
      <c r="K17" s="76" t="s">
        <v>20</v>
      </c>
      <c r="L17" s="39">
        <v>2</v>
      </c>
      <c r="M17" s="17">
        <v>6.2</v>
      </c>
      <c r="N17" s="17">
        <v>8.2899999999999991</v>
      </c>
      <c r="O17" s="17">
        <v>13.57</v>
      </c>
      <c r="P17" s="29">
        <f t="shared" si="15"/>
        <v>7.37</v>
      </c>
      <c r="Q17" s="29">
        <f t="shared" si="16"/>
        <v>7.37</v>
      </c>
      <c r="R17" s="29">
        <f t="shared" si="17"/>
        <v>11.092715231788079</v>
      </c>
      <c r="S17" s="92">
        <f>R17+S16</f>
        <v>100</v>
      </c>
      <c r="T17" s="30"/>
      <c r="U17" s="15"/>
      <c r="V17" s="15">
        <v>14</v>
      </c>
      <c r="W17" s="15">
        <f t="shared" si="18"/>
        <v>0.55094339622641508</v>
      </c>
      <c r="X17" s="15">
        <f t="shared" si="19"/>
        <v>6.6037735849056602</v>
      </c>
      <c r="Y17" s="15">
        <f t="shared" si="20"/>
        <v>50.754716981132077</v>
      </c>
      <c r="Z17" s="15">
        <f t="shared" si="21"/>
        <v>61.403773584905665</v>
      </c>
      <c r="AA17" s="15">
        <f t="shared" si="22"/>
        <v>95.93962264150943</v>
      </c>
      <c r="AB17" s="15">
        <f t="shared" si="23"/>
        <v>100</v>
      </c>
      <c r="AC17" s="15"/>
      <c r="AD17" s="15"/>
      <c r="AE17" s="15"/>
      <c r="AF17" s="15"/>
    </row>
    <row r="18" spans="1:32" ht="15.6" x14ac:dyDescent="0.3">
      <c r="A18" s="15"/>
      <c r="B18" s="82"/>
      <c r="C18" s="84" t="s">
        <v>44</v>
      </c>
      <c r="D18" s="15"/>
      <c r="E18" s="15"/>
      <c r="F18" s="36"/>
      <c r="G18" s="36"/>
      <c r="H18" s="36"/>
      <c r="I18" s="36"/>
      <c r="J18" s="36"/>
      <c r="K18" s="80" t="s">
        <v>15</v>
      </c>
      <c r="L18" s="16">
        <v>2.38</v>
      </c>
      <c r="M18" s="17">
        <v>6.61</v>
      </c>
      <c r="N18" s="17">
        <v>81.83</v>
      </c>
      <c r="O18" s="17">
        <v>78.599999999999994</v>
      </c>
      <c r="P18" s="29">
        <f>O18-M18</f>
        <v>71.989999999999995</v>
      </c>
      <c r="Q18" s="29"/>
      <c r="R18" s="29"/>
      <c r="S18" s="92"/>
      <c r="T18" s="30"/>
      <c r="U18" s="15"/>
      <c r="V18" s="15">
        <v>15</v>
      </c>
      <c r="W18" s="15">
        <f t="shared" si="18"/>
        <v>0.55094339622641508</v>
      </c>
      <c r="X18" s="15">
        <f t="shared" si="19"/>
        <v>6.6037735849056602</v>
      </c>
      <c r="Y18" s="15">
        <f t="shared" si="20"/>
        <v>50.754716981132077</v>
      </c>
      <c r="Z18" s="15">
        <f t="shared" si="21"/>
        <v>61.403773584905665</v>
      </c>
      <c r="AA18" s="15">
        <f t="shared" si="22"/>
        <v>95.93962264150943</v>
      </c>
      <c r="AB18" s="15">
        <f t="shared" si="23"/>
        <v>100</v>
      </c>
      <c r="AC18" s="15"/>
      <c r="AD18" s="15"/>
      <c r="AE18" s="15"/>
      <c r="AF18" s="15"/>
    </row>
    <row r="19" spans="1:32" ht="15.6" x14ac:dyDescent="0.3">
      <c r="A19" s="15"/>
      <c r="B19" s="82"/>
      <c r="C19" s="85" t="s">
        <v>44</v>
      </c>
      <c r="D19" s="15"/>
      <c r="E19" s="15"/>
      <c r="F19" s="15" t="s">
        <v>38</v>
      </c>
      <c r="G19" s="15"/>
      <c r="H19" s="15"/>
      <c r="I19" s="15"/>
      <c r="J19" s="15"/>
      <c r="K19" s="19" t="s">
        <v>57</v>
      </c>
      <c r="L19" s="20"/>
      <c r="M19" s="81"/>
      <c r="N19" s="81"/>
      <c r="O19" s="20"/>
      <c r="P19" s="20"/>
      <c r="Q19" s="20"/>
      <c r="R19" s="20"/>
      <c r="S19" s="93"/>
      <c r="T19" s="20"/>
      <c r="U19" s="15"/>
      <c r="V19" s="15">
        <v>16</v>
      </c>
      <c r="W19" s="15">
        <f t="shared" si="18"/>
        <v>0.55094339622641508</v>
      </c>
      <c r="X19" s="15">
        <f t="shared" si="19"/>
        <v>6.6037735849056602</v>
      </c>
      <c r="Y19" s="15">
        <f t="shared" si="20"/>
        <v>50.754716981132077</v>
      </c>
      <c r="Z19" s="15">
        <f t="shared" si="21"/>
        <v>61.403773584905665</v>
      </c>
      <c r="AA19" s="15">
        <f t="shared" si="22"/>
        <v>95.93962264150943</v>
      </c>
      <c r="AB19" s="15">
        <f t="shared" si="23"/>
        <v>100</v>
      </c>
      <c r="AC19" s="15"/>
      <c r="AD19" s="15"/>
      <c r="AE19" s="15"/>
      <c r="AF19" s="15"/>
    </row>
    <row r="20" spans="1:32" ht="15.6" x14ac:dyDescent="0.3">
      <c r="A20" s="15"/>
      <c r="B20" s="82"/>
      <c r="C20" s="85" t="s">
        <v>40</v>
      </c>
      <c r="D20" s="15"/>
      <c r="E20" s="15"/>
      <c r="F20" s="15"/>
      <c r="G20" s="15"/>
      <c r="H20" s="15"/>
      <c r="I20" s="15"/>
      <c r="J20" s="15"/>
      <c r="K20" s="76" t="s">
        <v>26</v>
      </c>
      <c r="L20" s="39">
        <v>3.0000000000000001E-3</v>
      </c>
      <c r="M20" s="95" t="s">
        <v>27</v>
      </c>
      <c r="N20" s="17"/>
      <c r="O20" s="95" t="s">
        <v>27</v>
      </c>
      <c r="P20" s="29">
        <v>0.73</v>
      </c>
      <c r="Q20" s="29">
        <f>P20</f>
        <v>0.73</v>
      </c>
      <c r="R20" s="29">
        <f>(Q20/$F$5)*100</f>
        <v>0.55094339622641508</v>
      </c>
      <c r="S20" s="92">
        <f>R20</f>
        <v>0.55094339622641508</v>
      </c>
      <c r="T20" s="30"/>
      <c r="U20" s="15"/>
      <c r="V20" s="15">
        <v>17</v>
      </c>
      <c r="W20" s="15">
        <f t="shared" si="18"/>
        <v>0.55094339622641508</v>
      </c>
      <c r="X20" s="15">
        <f t="shared" si="19"/>
        <v>6.6037735849056602</v>
      </c>
      <c r="Y20" s="15">
        <f t="shared" si="20"/>
        <v>50.754716981132077</v>
      </c>
      <c r="Z20" s="15">
        <f t="shared" si="21"/>
        <v>61.403773584905665</v>
      </c>
      <c r="AA20" s="15">
        <f t="shared" si="22"/>
        <v>95.93962264150943</v>
      </c>
      <c r="AB20" s="15">
        <f t="shared" si="23"/>
        <v>100</v>
      </c>
      <c r="AC20" s="15"/>
      <c r="AD20" s="15"/>
      <c r="AE20" s="15"/>
      <c r="AF20" s="15"/>
    </row>
    <row r="21" spans="1:32" ht="15.6" x14ac:dyDescent="0.3">
      <c r="A21" s="15"/>
      <c r="B21" s="82"/>
      <c r="C21" s="85" t="s">
        <v>40</v>
      </c>
      <c r="D21" s="15"/>
      <c r="E21" s="15"/>
      <c r="F21" s="15"/>
      <c r="G21" s="15"/>
      <c r="H21" s="15"/>
      <c r="I21" s="15"/>
      <c r="J21" s="15"/>
      <c r="K21" s="76" t="s">
        <v>25</v>
      </c>
      <c r="L21" s="39">
        <v>6.0000000000000001E-3</v>
      </c>
      <c r="M21" s="95" t="s">
        <v>27</v>
      </c>
      <c r="N21" s="17"/>
      <c r="O21" s="95" t="s">
        <v>27</v>
      </c>
      <c r="P21" s="29">
        <v>8.02</v>
      </c>
      <c r="Q21" s="29">
        <f t="shared" ref="Q21:Q25" si="24">P21</f>
        <v>8.02</v>
      </c>
      <c r="R21" s="29">
        <f>(Q21/$F$5)*100</f>
        <v>6.0528301886792448</v>
      </c>
      <c r="S21" s="92">
        <f>R21+S20</f>
        <v>6.6037735849056602</v>
      </c>
      <c r="T21" s="30"/>
      <c r="U21" s="15"/>
      <c r="V21" s="15">
        <v>18</v>
      </c>
      <c r="W21" s="15">
        <f t="shared" si="18"/>
        <v>0.55094339622641508</v>
      </c>
      <c r="X21" s="15">
        <f t="shared" si="19"/>
        <v>6.6037735849056602</v>
      </c>
      <c r="Y21" s="15">
        <f t="shared" si="20"/>
        <v>50.754716981132077</v>
      </c>
      <c r="Z21" s="15">
        <f t="shared" si="21"/>
        <v>61.403773584905665</v>
      </c>
      <c r="AA21" s="15">
        <f t="shared" si="22"/>
        <v>95.93962264150943</v>
      </c>
      <c r="AB21" s="15">
        <f t="shared" si="23"/>
        <v>100</v>
      </c>
      <c r="AC21" s="15"/>
      <c r="AD21" s="15"/>
      <c r="AE21" s="15"/>
      <c r="AF21" s="15"/>
    </row>
    <row r="22" spans="1:32" ht="15.6" x14ac:dyDescent="0.3">
      <c r="A22" s="15"/>
      <c r="B22" s="82"/>
      <c r="C22" s="86" t="s">
        <v>39</v>
      </c>
      <c r="D22" s="15"/>
      <c r="E22" s="15"/>
      <c r="F22" s="15"/>
      <c r="G22" s="15"/>
      <c r="H22" s="15"/>
      <c r="I22" s="15"/>
      <c r="J22" s="15"/>
      <c r="K22" s="76" t="s">
        <v>24</v>
      </c>
      <c r="L22" s="39">
        <v>0.01</v>
      </c>
      <c r="M22" s="95" t="s">
        <v>27</v>
      </c>
      <c r="N22" s="17"/>
      <c r="O22" s="95" t="s">
        <v>27</v>
      </c>
      <c r="P22" s="29">
        <v>58.5</v>
      </c>
      <c r="Q22" s="29">
        <f t="shared" si="24"/>
        <v>58.5</v>
      </c>
      <c r="R22" s="29">
        <f t="shared" ref="R22:R25" si="25">(Q22/$F$5)*100</f>
        <v>44.150943396226417</v>
      </c>
      <c r="S22" s="92">
        <f t="shared" ref="S22:S25" si="26">R22+S21</f>
        <v>50.754716981132077</v>
      </c>
      <c r="T22" s="30"/>
      <c r="U22" s="15"/>
      <c r="V22" s="15">
        <v>19</v>
      </c>
      <c r="W22" s="15">
        <f t="shared" si="18"/>
        <v>0.55094339622641508</v>
      </c>
      <c r="X22" s="15">
        <f t="shared" si="19"/>
        <v>6.6037735849056602</v>
      </c>
      <c r="Y22" s="15">
        <f t="shared" si="20"/>
        <v>50.754716981132077</v>
      </c>
      <c r="Z22" s="15">
        <f t="shared" si="21"/>
        <v>61.403773584905665</v>
      </c>
      <c r="AA22" s="15">
        <f t="shared" si="22"/>
        <v>95.93962264150943</v>
      </c>
      <c r="AB22" s="15">
        <f t="shared" si="23"/>
        <v>100</v>
      </c>
      <c r="AC22" s="15"/>
      <c r="AD22" s="15"/>
      <c r="AE22" s="15"/>
      <c r="AF22" s="15"/>
    </row>
    <row r="23" spans="1:32" ht="15.6" x14ac:dyDescent="0.3">
      <c r="A23" s="15"/>
      <c r="B23" s="82"/>
      <c r="C23" s="82"/>
      <c r="D23" s="15"/>
      <c r="E23" s="15"/>
      <c r="F23" s="15"/>
      <c r="G23" s="15"/>
      <c r="H23" s="15"/>
      <c r="I23" s="15"/>
      <c r="J23" s="15"/>
      <c r="K23" s="80" t="s">
        <v>23</v>
      </c>
      <c r="L23" s="16">
        <v>6.25E-2</v>
      </c>
      <c r="M23" s="95" t="s">
        <v>27</v>
      </c>
      <c r="N23" s="17"/>
      <c r="O23" s="95" t="s">
        <v>27</v>
      </c>
      <c r="P23" s="29">
        <v>14.11</v>
      </c>
      <c r="Q23" s="29">
        <f t="shared" si="24"/>
        <v>14.11</v>
      </c>
      <c r="R23" s="29">
        <f t="shared" si="25"/>
        <v>10.649056603773586</v>
      </c>
      <c r="S23" s="92">
        <f t="shared" si="26"/>
        <v>61.403773584905665</v>
      </c>
      <c r="T23" s="30"/>
      <c r="U23" s="15"/>
      <c r="V23" s="15">
        <v>20</v>
      </c>
      <c r="W23" s="15">
        <f t="shared" si="18"/>
        <v>0.55094339622641508</v>
      </c>
      <c r="X23" s="15">
        <f t="shared" si="19"/>
        <v>6.6037735849056602</v>
      </c>
      <c r="Y23" s="15">
        <f t="shared" si="20"/>
        <v>50.754716981132077</v>
      </c>
      <c r="Z23" s="15">
        <f t="shared" si="21"/>
        <v>61.403773584905665</v>
      </c>
      <c r="AA23" s="15">
        <f t="shared" si="22"/>
        <v>95.93962264150943</v>
      </c>
      <c r="AB23" s="15">
        <f t="shared" si="23"/>
        <v>100</v>
      </c>
      <c r="AC23" s="15"/>
      <c r="AD23" s="15"/>
      <c r="AE23" s="15"/>
      <c r="AF23" s="15"/>
    </row>
    <row r="24" spans="1:32" ht="15.6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80" t="s">
        <v>31</v>
      </c>
      <c r="L24" s="16">
        <v>0.15</v>
      </c>
      <c r="M24" s="95" t="s">
        <v>27</v>
      </c>
      <c r="N24" s="17"/>
      <c r="O24" s="95" t="s">
        <v>27</v>
      </c>
      <c r="P24" s="29">
        <v>45.76</v>
      </c>
      <c r="Q24" s="29">
        <f t="shared" si="24"/>
        <v>45.76</v>
      </c>
      <c r="R24" s="29">
        <f t="shared" si="25"/>
        <v>34.535849056603773</v>
      </c>
      <c r="S24" s="92">
        <f t="shared" si="26"/>
        <v>95.93962264150943</v>
      </c>
      <c r="T24" s="30"/>
      <c r="U24" s="15"/>
      <c r="V24" s="15">
        <v>21</v>
      </c>
      <c r="W24" s="15">
        <f t="shared" si="18"/>
        <v>0.55094339622641508</v>
      </c>
      <c r="X24" s="15">
        <f t="shared" si="19"/>
        <v>6.6037735849056602</v>
      </c>
      <c r="Y24" s="15">
        <f t="shared" si="20"/>
        <v>50.754716981132077</v>
      </c>
      <c r="Z24" s="15">
        <f t="shared" si="21"/>
        <v>61.403773584905665</v>
      </c>
      <c r="AA24" s="15">
        <f t="shared" si="22"/>
        <v>95.93962264150943</v>
      </c>
      <c r="AB24" s="15">
        <f t="shared" si="23"/>
        <v>100</v>
      </c>
      <c r="AC24" s="15"/>
      <c r="AD24" s="15"/>
      <c r="AE24" s="15"/>
      <c r="AF24" s="15"/>
    </row>
    <row r="25" spans="1:32" ht="15.6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76" t="s">
        <v>22</v>
      </c>
      <c r="L25" s="39">
        <v>2</v>
      </c>
      <c r="M25" s="95" t="s">
        <v>27</v>
      </c>
      <c r="N25" s="17"/>
      <c r="O25" s="95" t="s">
        <v>27</v>
      </c>
      <c r="P25" s="29">
        <v>5.38</v>
      </c>
      <c r="Q25" s="29">
        <f t="shared" si="24"/>
        <v>5.38</v>
      </c>
      <c r="R25" s="29">
        <f t="shared" si="25"/>
        <v>4.060377358490566</v>
      </c>
      <c r="S25" s="92">
        <f t="shared" si="26"/>
        <v>100</v>
      </c>
      <c r="T25" s="30"/>
      <c r="U25" s="15"/>
      <c r="V25" s="15">
        <v>22</v>
      </c>
      <c r="W25" s="15">
        <f t="shared" si="18"/>
        <v>0.55094339622641508</v>
      </c>
      <c r="X25" s="15">
        <f t="shared" si="19"/>
        <v>6.6037735849056602</v>
      </c>
      <c r="Y25" s="15">
        <f t="shared" si="20"/>
        <v>50.754716981132077</v>
      </c>
      <c r="Z25" s="15">
        <f t="shared" si="21"/>
        <v>61.403773584905665</v>
      </c>
      <c r="AA25" s="15">
        <f t="shared" si="22"/>
        <v>95.93962264150943</v>
      </c>
      <c r="AB25" s="15">
        <f t="shared" si="23"/>
        <v>100</v>
      </c>
      <c r="AC25" s="15"/>
      <c r="AD25" s="15"/>
      <c r="AE25" s="15"/>
      <c r="AF25" s="15"/>
    </row>
    <row r="26" spans="1:32" ht="16.2" thickBot="1" x14ac:dyDescent="0.3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87" t="s">
        <v>21</v>
      </c>
      <c r="L26" s="44">
        <v>2.38</v>
      </c>
      <c r="M26" s="96" t="s">
        <v>27</v>
      </c>
      <c r="N26" s="88"/>
      <c r="O26" s="96" t="s">
        <v>27</v>
      </c>
      <c r="P26" s="50">
        <v>112.74</v>
      </c>
      <c r="Q26" s="50"/>
      <c r="R26" s="50"/>
      <c r="S26" s="94"/>
      <c r="T26" s="51"/>
      <c r="U26" s="15"/>
      <c r="V26" s="15">
        <v>23</v>
      </c>
      <c r="W26" s="15">
        <f t="shared" si="18"/>
        <v>0.55094339622641508</v>
      </c>
      <c r="X26" s="15">
        <f t="shared" si="19"/>
        <v>6.6037735849056602</v>
      </c>
      <c r="Y26" s="15">
        <f t="shared" si="20"/>
        <v>50.754716981132077</v>
      </c>
      <c r="Z26" s="15">
        <f t="shared" si="21"/>
        <v>61.403773584905665</v>
      </c>
      <c r="AA26" s="15">
        <f t="shared" si="22"/>
        <v>95.93962264150943</v>
      </c>
      <c r="AB26" s="15">
        <f t="shared" si="23"/>
        <v>100</v>
      </c>
      <c r="AC26" s="15"/>
      <c r="AD26" s="15"/>
      <c r="AE26" s="15"/>
      <c r="AF26" s="15"/>
    </row>
    <row r="27" spans="1:32" ht="15.6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89"/>
      <c r="Q27" s="89"/>
      <c r="R27" s="89"/>
      <c r="S27" s="89"/>
      <c r="T27" s="89"/>
      <c r="U27" s="89"/>
      <c r="V27" s="89"/>
      <c r="W27" s="89"/>
      <c r="X27" s="89"/>
      <c r="Y27" s="15"/>
      <c r="Z27" s="15">
        <v>24</v>
      </c>
      <c r="AA27" s="15">
        <f>$W$12</f>
        <v>0.55094339622641508</v>
      </c>
      <c r="AB27" s="15">
        <f>$X$12</f>
        <v>6.6037735849056602</v>
      </c>
      <c r="AC27" s="15">
        <f>$Y$12</f>
        <v>50.754716981132077</v>
      </c>
      <c r="AD27" s="15">
        <f>$Z$12</f>
        <v>61.403773584905665</v>
      </c>
      <c r="AE27" s="15">
        <f>$AA$12</f>
        <v>95.93962264150943</v>
      </c>
      <c r="AF27" s="15">
        <f>$AB$12</f>
        <v>100</v>
      </c>
    </row>
    <row r="28" spans="1:32" ht="15.6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90"/>
      <c r="P28" s="15"/>
      <c r="Q28" s="89"/>
      <c r="R28" s="89"/>
      <c r="S28" s="89"/>
      <c r="T28" s="89"/>
      <c r="U28" s="89"/>
      <c r="V28" s="89"/>
      <c r="W28" s="89"/>
      <c r="X28" s="89"/>
      <c r="Y28" s="15"/>
      <c r="Z28" s="15">
        <v>25</v>
      </c>
      <c r="AA28" s="15">
        <f>$W$12</f>
        <v>0.55094339622641508</v>
      </c>
      <c r="AB28" s="15">
        <f>$X$12</f>
        <v>6.6037735849056602</v>
      </c>
      <c r="AC28" s="15">
        <f>$Y$12</f>
        <v>50.754716981132077</v>
      </c>
      <c r="AD28" s="15">
        <f>$Z$12</f>
        <v>61.403773584905665</v>
      </c>
      <c r="AE28" s="15">
        <f>$AA$12</f>
        <v>95.93962264150943</v>
      </c>
      <c r="AF28" s="15">
        <f>$AB$12</f>
        <v>100</v>
      </c>
    </row>
    <row r="29" spans="1:32" ht="15.6" x14ac:dyDescent="0.3">
      <c r="A29" s="15"/>
      <c r="B29" s="15"/>
      <c r="C29" s="15"/>
      <c r="D29" s="15"/>
      <c r="E29" s="15"/>
      <c r="F29" s="15"/>
      <c r="G29" s="36"/>
      <c r="H29" s="36"/>
      <c r="I29" s="36"/>
      <c r="J29" s="36"/>
      <c r="K29" s="15"/>
      <c r="L29" s="15"/>
      <c r="M29" s="15"/>
      <c r="N29" s="15"/>
      <c r="O29" s="15"/>
      <c r="P29" s="89"/>
      <c r="Q29" s="89"/>
      <c r="R29" s="89"/>
      <c r="S29" s="89"/>
      <c r="T29" s="89"/>
      <c r="U29" s="89"/>
      <c r="V29" s="89"/>
      <c r="W29" s="89"/>
      <c r="X29" s="89"/>
      <c r="Y29" s="15"/>
      <c r="Z29" s="15">
        <v>26</v>
      </c>
      <c r="AA29" s="15">
        <f>$W$12</f>
        <v>0.55094339622641508</v>
      </c>
      <c r="AB29" s="15">
        <f>$X$12</f>
        <v>6.6037735849056602</v>
      </c>
      <c r="AC29" s="15">
        <f>$Y$12</f>
        <v>50.754716981132077</v>
      </c>
      <c r="AD29" s="15">
        <f>$Z$12</f>
        <v>61.403773584905665</v>
      </c>
      <c r="AE29" s="15">
        <f>$AA$12</f>
        <v>95.93962264150943</v>
      </c>
      <c r="AF29" s="15">
        <f>$AB$12</f>
        <v>100</v>
      </c>
    </row>
    <row r="30" spans="1:32" ht="15.6" x14ac:dyDescent="0.3">
      <c r="A30" s="15"/>
      <c r="B30" s="91"/>
      <c r="C30" s="91"/>
      <c r="D30" s="91"/>
      <c r="E30" s="8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89"/>
      <c r="Q30" s="89"/>
      <c r="R30" s="89"/>
      <c r="S30" s="89"/>
      <c r="T30" s="89"/>
      <c r="U30" s="89"/>
      <c r="V30" s="89"/>
      <c r="W30" s="89"/>
      <c r="X30" s="89"/>
      <c r="Y30" s="15"/>
      <c r="Z30" s="15">
        <v>27</v>
      </c>
      <c r="AA30" s="15">
        <f>$W$12</f>
        <v>0.55094339622641508</v>
      </c>
      <c r="AB30" s="15">
        <f>$X$12</f>
        <v>6.6037735849056602</v>
      </c>
      <c r="AC30" s="15">
        <f>$Y$12</f>
        <v>50.754716981132077</v>
      </c>
      <c r="AD30" s="15">
        <f>$Z$12</f>
        <v>61.403773584905665</v>
      </c>
      <c r="AE30" s="15">
        <f>$AA$12</f>
        <v>95.93962264150943</v>
      </c>
      <c r="AF30" s="15">
        <f>$AB$12</f>
        <v>100</v>
      </c>
    </row>
    <row r="31" spans="1:32" ht="15.6" x14ac:dyDescent="0.3">
      <c r="A31" s="15"/>
      <c r="B31" s="15"/>
      <c r="C31" s="15"/>
      <c r="D31" s="15"/>
      <c r="E31" s="15"/>
      <c r="F31" s="36"/>
      <c r="G31" s="36"/>
      <c r="H31" s="36"/>
      <c r="I31" s="36"/>
      <c r="J31" s="36"/>
      <c r="K31" s="15"/>
      <c r="L31" s="15"/>
      <c r="M31" s="15"/>
      <c r="N31" s="15"/>
      <c r="O31" s="15"/>
      <c r="P31" s="89"/>
      <c r="Q31" s="89"/>
      <c r="R31" s="89"/>
      <c r="S31" s="89"/>
      <c r="T31" s="89"/>
      <c r="U31" s="89"/>
      <c r="V31" s="89"/>
      <c r="W31" s="89"/>
      <c r="X31" s="89"/>
      <c r="Y31" s="15"/>
      <c r="Z31" s="15">
        <v>28</v>
      </c>
      <c r="AA31" s="15">
        <f>$W$12</f>
        <v>0.55094339622641508</v>
      </c>
      <c r="AB31" s="15">
        <f>$X$12</f>
        <v>6.6037735849056602</v>
      </c>
      <c r="AC31" s="15">
        <f>$Y$12</f>
        <v>50.754716981132077</v>
      </c>
      <c r="AD31" s="15">
        <f>$Z$12</f>
        <v>61.403773584905665</v>
      </c>
      <c r="AE31" s="15">
        <f>$AA$12</f>
        <v>95.93962264150943</v>
      </c>
      <c r="AF31" s="15">
        <f>$AB$12</f>
        <v>100</v>
      </c>
    </row>
    <row r="32" spans="1:32" x14ac:dyDescent="0.3">
      <c r="G32"/>
      <c r="H32"/>
      <c r="I32"/>
      <c r="J32"/>
    </row>
    <row r="34" spans="7:8" x14ac:dyDescent="0.3">
      <c r="G34"/>
      <c r="H34"/>
    </row>
  </sheetData>
  <sortState ref="K36:X42">
    <sortCondition ref="L36:L42"/>
  </sortState>
  <mergeCells count="3">
    <mergeCell ref="B1:D1"/>
    <mergeCell ref="A8:B8"/>
    <mergeCell ref="A9:B9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7</vt:i4>
      </vt:variant>
    </vt:vector>
  </HeadingPairs>
  <TitlesOfParts>
    <vt:vector size="12" baseType="lpstr">
      <vt:lpstr>MG Map</vt:lpstr>
      <vt:lpstr>SH Map</vt:lpstr>
      <vt:lpstr>Notes and Legend</vt:lpstr>
      <vt:lpstr>MG_Calc</vt:lpstr>
      <vt:lpstr>SH_Calc</vt:lpstr>
      <vt:lpstr>MG-Fines only</vt:lpstr>
      <vt:lpstr>SH-Fines only</vt:lpstr>
      <vt:lpstr>MG and SH</vt:lpstr>
      <vt:lpstr>MG and SH-C</vt:lpstr>
      <vt:lpstr>MG and SH-A</vt:lpstr>
      <vt:lpstr>MG and SH-B</vt:lpstr>
      <vt:lpstr>MG and SH-BC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tue87398</dc:creator>
  <cp:lastModifiedBy>DANNY SHAPICH</cp:lastModifiedBy>
  <cp:lastPrinted>2014-04-30T13:15:42Z</cp:lastPrinted>
  <dcterms:created xsi:type="dcterms:W3CDTF">2013-11-19T16:10:21Z</dcterms:created>
  <dcterms:modified xsi:type="dcterms:W3CDTF">2017-04-05T13:15:20Z</dcterms:modified>
</cp:coreProperties>
</file>